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to_zošit" defaultThemeVersion="124226"/>
  <bookViews>
    <workbookView xWindow="480" yWindow="75" windowWidth="27795" windowHeight="12345" activeTab="5"/>
  </bookViews>
  <sheets>
    <sheet name="Hárok1" sheetId="1" r:id="rId1"/>
    <sheet name="0-1" sheetId="2" r:id="rId2"/>
    <sheet name="2-3" sheetId="3" r:id="rId3"/>
    <sheet name="4-6" sheetId="4" r:id="rId4"/>
    <sheet name="7-10" sheetId="5" r:id="rId5"/>
    <sheet name="11-50" sheetId="6" r:id="rId6"/>
  </sheets>
  <calcPr calcId="145621"/>
</workbook>
</file>

<file path=xl/calcChain.xml><?xml version="1.0" encoding="utf-8"?>
<calcChain xmlns="http://schemas.openxmlformats.org/spreadsheetml/2006/main">
  <c r="Q3" i="6" l="1"/>
  <c r="Q11" i="6"/>
  <c r="W28" i="1" l="1"/>
  <c r="AA28" i="1"/>
  <c r="U33" i="1"/>
  <c r="L33" i="1"/>
  <c r="L70" i="1" s="1"/>
  <c r="R13" i="6"/>
  <c r="V35" i="1" s="1"/>
  <c r="S13" i="6"/>
  <c r="W35" i="1" s="1"/>
  <c r="T13" i="6"/>
  <c r="X35" i="1" s="1"/>
  <c r="U13" i="6"/>
  <c r="Y35" i="1" s="1"/>
  <c r="V13" i="6"/>
  <c r="Z35" i="1" s="1"/>
  <c r="W13" i="6"/>
  <c r="AA35" i="1" s="1"/>
  <c r="R12" i="6"/>
  <c r="V34" i="1" s="1"/>
  <c r="S12" i="6"/>
  <c r="W34" i="1" s="1"/>
  <c r="T12" i="6"/>
  <c r="X34" i="1" s="1"/>
  <c r="U12" i="6"/>
  <c r="Y34" i="1" s="1"/>
  <c r="V12" i="6"/>
  <c r="Z34" i="1" s="1"/>
  <c r="W12" i="6"/>
  <c r="AA34" i="1" s="1"/>
  <c r="Q13" i="6"/>
  <c r="X13" i="6" s="1"/>
  <c r="AB35" i="1" s="1"/>
  <c r="Q5" i="6"/>
  <c r="L35" i="1" s="1"/>
  <c r="L72" i="1" s="1"/>
  <c r="Q12" i="6"/>
  <c r="U34" i="1" s="1"/>
  <c r="Q4" i="6"/>
  <c r="L34" i="1" s="1"/>
  <c r="L71" i="1" s="1"/>
  <c r="R11" i="6"/>
  <c r="V33" i="1" s="1"/>
  <c r="S11" i="6"/>
  <c r="W33" i="1" s="1"/>
  <c r="T11" i="6"/>
  <c r="X33" i="1" s="1"/>
  <c r="U11" i="6"/>
  <c r="Y33" i="1" s="1"/>
  <c r="V11" i="6"/>
  <c r="Z33" i="1" s="1"/>
  <c r="W11" i="6"/>
  <c r="AA33" i="1" s="1"/>
  <c r="R13" i="5"/>
  <c r="V28" i="1" s="1"/>
  <c r="S13" i="5"/>
  <c r="T13" i="5"/>
  <c r="X28" i="1" s="1"/>
  <c r="U13" i="5"/>
  <c r="Y28" i="1" s="1"/>
  <c r="V13" i="5"/>
  <c r="Z28" i="1" s="1"/>
  <c r="W13" i="5"/>
  <c r="R12" i="5"/>
  <c r="V27" i="1" s="1"/>
  <c r="S12" i="5"/>
  <c r="W27" i="1" s="1"/>
  <c r="T12" i="5"/>
  <c r="X27" i="1" s="1"/>
  <c r="U12" i="5"/>
  <c r="Y27" i="1" s="1"/>
  <c r="V12" i="5"/>
  <c r="Z27" i="1" s="1"/>
  <c r="W12" i="5"/>
  <c r="AA27" i="1" s="1"/>
  <c r="R11" i="5"/>
  <c r="V26" i="1" s="1"/>
  <c r="S11" i="5"/>
  <c r="W26" i="1" s="1"/>
  <c r="T11" i="5"/>
  <c r="X26" i="1" s="1"/>
  <c r="U11" i="5"/>
  <c r="Y26" i="1" s="1"/>
  <c r="V11" i="5"/>
  <c r="Z26" i="1" s="1"/>
  <c r="W11" i="5"/>
  <c r="AA26" i="1" s="1"/>
  <c r="Q13" i="5"/>
  <c r="U28" i="1" s="1"/>
  <c r="Q12" i="5"/>
  <c r="U27" i="1" s="1"/>
  <c r="Q11" i="5"/>
  <c r="U26" i="1" s="1"/>
  <c r="R13" i="4"/>
  <c r="V21" i="1" s="1"/>
  <c r="S13" i="4"/>
  <c r="W21" i="1" s="1"/>
  <c r="T13" i="4"/>
  <c r="X21" i="1" s="1"/>
  <c r="U13" i="4"/>
  <c r="Y21" i="1" s="1"/>
  <c r="V13" i="4"/>
  <c r="Z21" i="1" s="1"/>
  <c r="W13" i="4"/>
  <c r="AA21" i="1" s="1"/>
  <c r="R12" i="4"/>
  <c r="V20" i="1" s="1"/>
  <c r="S12" i="4"/>
  <c r="W20" i="1" s="1"/>
  <c r="T12" i="4"/>
  <c r="X20" i="1" s="1"/>
  <c r="U12" i="4"/>
  <c r="Y20" i="1" s="1"/>
  <c r="V12" i="4"/>
  <c r="Z20" i="1" s="1"/>
  <c r="W12" i="4"/>
  <c r="AA20" i="1" s="1"/>
  <c r="R11" i="4"/>
  <c r="V19" i="1" s="1"/>
  <c r="S11" i="4"/>
  <c r="W19" i="1" s="1"/>
  <c r="T11" i="4"/>
  <c r="X19" i="1" s="1"/>
  <c r="U11" i="4"/>
  <c r="Y19" i="1" s="1"/>
  <c r="V11" i="4"/>
  <c r="Z19" i="1" s="1"/>
  <c r="W11" i="4"/>
  <c r="AA19" i="1" s="1"/>
  <c r="Q13" i="4"/>
  <c r="U21" i="1" s="1"/>
  <c r="Q12" i="4"/>
  <c r="U20" i="1" s="1"/>
  <c r="Q11" i="4"/>
  <c r="U19" i="1" s="1"/>
  <c r="R13" i="3"/>
  <c r="V14" i="1" s="1"/>
  <c r="S13" i="3"/>
  <c r="W14" i="1" s="1"/>
  <c r="T13" i="3"/>
  <c r="X14" i="1" s="1"/>
  <c r="U13" i="3"/>
  <c r="Y14" i="1" s="1"/>
  <c r="V13" i="3"/>
  <c r="Z14" i="1" s="1"/>
  <c r="W13" i="3"/>
  <c r="AA14" i="1" s="1"/>
  <c r="R12" i="3"/>
  <c r="V13" i="1" s="1"/>
  <c r="S12" i="3"/>
  <c r="W13" i="1" s="1"/>
  <c r="T12" i="3"/>
  <c r="X13" i="1" s="1"/>
  <c r="U12" i="3"/>
  <c r="Y13" i="1" s="1"/>
  <c r="V12" i="3"/>
  <c r="Z13" i="1" s="1"/>
  <c r="W12" i="3"/>
  <c r="AA13" i="1" s="1"/>
  <c r="R11" i="3"/>
  <c r="V12" i="1" s="1"/>
  <c r="S11" i="3"/>
  <c r="W12" i="1" s="1"/>
  <c r="T11" i="3"/>
  <c r="X12" i="1" s="1"/>
  <c r="U11" i="3"/>
  <c r="Y12" i="1" s="1"/>
  <c r="V11" i="3"/>
  <c r="Z12" i="1" s="1"/>
  <c r="W11" i="3"/>
  <c r="AA12" i="1" s="1"/>
  <c r="Q13" i="3"/>
  <c r="X13" i="3" s="1"/>
  <c r="AB14" i="1" s="1"/>
  <c r="Q12" i="3"/>
  <c r="X12" i="3" s="1"/>
  <c r="AB13" i="1" s="1"/>
  <c r="Q11" i="3"/>
  <c r="U12" i="1" s="1"/>
  <c r="R13" i="2"/>
  <c r="V7" i="1" s="1"/>
  <c r="S13" i="2"/>
  <c r="W7" i="1" s="1"/>
  <c r="T13" i="2"/>
  <c r="X7" i="1" s="1"/>
  <c r="U13" i="2"/>
  <c r="Y7" i="1" s="1"/>
  <c r="V13" i="2"/>
  <c r="Z7" i="1" s="1"/>
  <c r="W13" i="2"/>
  <c r="AA7" i="1" s="1"/>
  <c r="R12" i="2"/>
  <c r="V6" i="1" s="1"/>
  <c r="S12" i="2"/>
  <c r="W6" i="1" s="1"/>
  <c r="T12" i="2"/>
  <c r="X6" i="1" s="1"/>
  <c r="U12" i="2"/>
  <c r="Y6" i="1" s="1"/>
  <c r="V12" i="2"/>
  <c r="Z6" i="1" s="1"/>
  <c r="W12" i="2"/>
  <c r="AA6" i="1" s="1"/>
  <c r="R11" i="2"/>
  <c r="V5" i="1" s="1"/>
  <c r="S11" i="2"/>
  <c r="W5" i="1" s="1"/>
  <c r="T11" i="2"/>
  <c r="X5" i="1" s="1"/>
  <c r="U11" i="2"/>
  <c r="Y5" i="1" s="1"/>
  <c r="V11" i="2"/>
  <c r="Z5" i="1" s="1"/>
  <c r="W11" i="2"/>
  <c r="AA5" i="1" s="1"/>
  <c r="Q13" i="2"/>
  <c r="U7" i="1" s="1"/>
  <c r="Q12" i="2"/>
  <c r="X12" i="2" s="1"/>
  <c r="AB6" i="1" s="1"/>
  <c r="Q11" i="2"/>
  <c r="U5" i="1" s="1"/>
  <c r="W3" i="2"/>
  <c r="R5" i="1" s="1"/>
  <c r="R42" i="1" s="1"/>
  <c r="R5" i="2"/>
  <c r="M7" i="1" s="1"/>
  <c r="M44" i="1" s="1"/>
  <c r="S5" i="2"/>
  <c r="N7" i="1" s="1"/>
  <c r="N44" i="1" s="1"/>
  <c r="T5" i="2"/>
  <c r="O7" i="1" s="1"/>
  <c r="O44" i="1" s="1"/>
  <c r="U5" i="2"/>
  <c r="P7" i="1" s="1"/>
  <c r="P44" i="1" s="1"/>
  <c r="V5" i="2"/>
  <c r="Q7" i="1" s="1"/>
  <c r="Q44" i="1" s="1"/>
  <c r="W5" i="2"/>
  <c r="R7" i="1" s="1"/>
  <c r="R44" i="1" s="1"/>
  <c r="R4" i="2"/>
  <c r="M6" i="1" s="1"/>
  <c r="M43" i="1" s="1"/>
  <c r="S4" i="2"/>
  <c r="N6" i="1" s="1"/>
  <c r="N43" i="1" s="1"/>
  <c r="T4" i="2"/>
  <c r="O6" i="1" s="1"/>
  <c r="O43" i="1" s="1"/>
  <c r="U4" i="2"/>
  <c r="P6" i="1" s="1"/>
  <c r="P43" i="1" s="1"/>
  <c r="V4" i="2"/>
  <c r="Q6" i="1" s="1"/>
  <c r="Q43" i="1" s="1"/>
  <c r="W4" i="2"/>
  <c r="R6" i="1" s="1"/>
  <c r="R43" i="1" s="1"/>
  <c r="Q5" i="2"/>
  <c r="L7" i="1" s="1"/>
  <c r="L44" i="1" s="1"/>
  <c r="Q3" i="2"/>
  <c r="L5" i="1" s="1"/>
  <c r="L42" i="1" s="1"/>
  <c r="Q4" i="2"/>
  <c r="L6" i="1" s="1"/>
  <c r="L43" i="1" s="1"/>
  <c r="R3" i="2"/>
  <c r="M5" i="1" s="1"/>
  <c r="M42" i="1" s="1"/>
  <c r="S3" i="2"/>
  <c r="N5" i="1" s="1"/>
  <c r="N42" i="1" s="1"/>
  <c r="T3" i="2"/>
  <c r="O5" i="1" s="1"/>
  <c r="O42" i="1" s="1"/>
  <c r="U3" i="2"/>
  <c r="P5" i="1" s="1"/>
  <c r="P42" i="1" s="1"/>
  <c r="V3" i="2"/>
  <c r="Q5" i="1" s="1"/>
  <c r="Q42" i="1" s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" i="2"/>
  <c r="A2" i="3"/>
  <c r="R5" i="6"/>
  <c r="M35" i="1" s="1"/>
  <c r="M72" i="1" s="1"/>
  <c r="S5" i="6"/>
  <c r="N35" i="1" s="1"/>
  <c r="N72" i="1" s="1"/>
  <c r="T5" i="6"/>
  <c r="O35" i="1" s="1"/>
  <c r="O72" i="1" s="1"/>
  <c r="U5" i="6"/>
  <c r="P35" i="1" s="1"/>
  <c r="P72" i="1" s="1"/>
  <c r="V5" i="6"/>
  <c r="Q35" i="1" s="1"/>
  <c r="Q72" i="1" s="1"/>
  <c r="W5" i="6"/>
  <c r="R35" i="1" s="1"/>
  <c r="R72" i="1" s="1"/>
  <c r="Q5" i="5"/>
  <c r="L28" i="1" s="1"/>
  <c r="L65" i="1" s="1"/>
  <c r="R3" i="6"/>
  <c r="M33" i="1" s="1"/>
  <c r="M70" i="1" s="1"/>
  <c r="S3" i="6"/>
  <c r="N33" i="1" s="1"/>
  <c r="N70" i="1" s="1"/>
  <c r="T3" i="6"/>
  <c r="O33" i="1" s="1"/>
  <c r="O70" i="1" s="1"/>
  <c r="U3" i="6"/>
  <c r="P33" i="1" s="1"/>
  <c r="P70" i="1" s="1"/>
  <c r="V3" i="6"/>
  <c r="Q33" i="1" s="1"/>
  <c r="Q70" i="1" s="1"/>
  <c r="W3" i="6"/>
  <c r="R33" i="1" s="1"/>
  <c r="R70" i="1" s="1"/>
  <c r="R4" i="6"/>
  <c r="M34" i="1" s="1"/>
  <c r="M71" i="1" s="1"/>
  <c r="S4" i="6"/>
  <c r="N34" i="1" s="1"/>
  <c r="N71" i="1" s="1"/>
  <c r="T4" i="6"/>
  <c r="O34" i="1" s="1"/>
  <c r="O71" i="1" s="1"/>
  <c r="U4" i="6"/>
  <c r="P34" i="1" s="1"/>
  <c r="P71" i="1" s="1"/>
  <c r="V4" i="6"/>
  <c r="Q34" i="1" s="1"/>
  <c r="Q71" i="1" s="1"/>
  <c r="W4" i="6"/>
  <c r="R34" i="1" s="1"/>
  <c r="R71" i="1" s="1"/>
  <c r="R3" i="5"/>
  <c r="S3" i="5"/>
  <c r="T3" i="5"/>
  <c r="U3" i="5"/>
  <c r="V3" i="5"/>
  <c r="W3" i="5"/>
  <c r="R4" i="5"/>
  <c r="S4" i="5"/>
  <c r="T4" i="5"/>
  <c r="U4" i="5"/>
  <c r="V4" i="5"/>
  <c r="W4" i="5"/>
  <c r="R5" i="5"/>
  <c r="S5" i="5"/>
  <c r="T5" i="5"/>
  <c r="U5" i="5"/>
  <c r="V5" i="5"/>
  <c r="W5" i="5"/>
  <c r="Q4" i="5"/>
  <c r="L27" i="1" s="1"/>
  <c r="L64" i="1" s="1"/>
  <c r="Q3" i="5"/>
  <c r="L26" i="1" s="1"/>
  <c r="L63" i="1" s="1"/>
  <c r="R3" i="4"/>
  <c r="M19" i="1" s="1"/>
  <c r="M56" i="1" s="1"/>
  <c r="S3" i="4"/>
  <c r="N19" i="1" s="1"/>
  <c r="N56" i="1" s="1"/>
  <c r="T3" i="4"/>
  <c r="O19" i="1" s="1"/>
  <c r="O56" i="1" s="1"/>
  <c r="U3" i="4"/>
  <c r="P19" i="1" s="1"/>
  <c r="P56" i="1" s="1"/>
  <c r="V3" i="4"/>
  <c r="Q19" i="1" s="1"/>
  <c r="Q56" i="1" s="1"/>
  <c r="W3" i="4"/>
  <c r="R19" i="1" s="1"/>
  <c r="R56" i="1" s="1"/>
  <c r="Q3" i="4"/>
  <c r="L19" i="1" s="1"/>
  <c r="L56" i="1" s="1"/>
  <c r="R5" i="4"/>
  <c r="M21" i="1" s="1"/>
  <c r="M58" i="1" s="1"/>
  <c r="S5" i="4"/>
  <c r="N21" i="1" s="1"/>
  <c r="N58" i="1" s="1"/>
  <c r="T5" i="4"/>
  <c r="O21" i="1" s="1"/>
  <c r="O58" i="1" s="1"/>
  <c r="U5" i="4"/>
  <c r="P21" i="1" s="1"/>
  <c r="P58" i="1" s="1"/>
  <c r="V5" i="4"/>
  <c r="Q21" i="1" s="1"/>
  <c r="Q58" i="1" s="1"/>
  <c r="W5" i="4"/>
  <c r="R21" i="1" s="1"/>
  <c r="R58" i="1" s="1"/>
  <c r="R4" i="4"/>
  <c r="M20" i="1" s="1"/>
  <c r="M57" i="1" s="1"/>
  <c r="S4" i="4"/>
  <c r="N20" i="1" s="1"/>
  <c r="N57" i="1" s="1"/>
  <c r="T4" i="4"/>
  <c r="O20" i="1" s="1"/>
  <c r="O57" i="1" s="1"/>
  <c r="U4" i="4"/>
  <c r="P20" i="1" s="1"/>
  <c r="P57" i="1" s="1"/>
  <c r="V4" i="4"/>
  <c r="Q20" i="1" s="1"/>
  <c r="Q57" i="1" s="1"/>
  <c r="W4" i="4"/>
  <c r="R20" i="1" s="1"/>
  <c r="R57" i="1" s="1"/>
  <c r="Q5" i="4"/>
  <c r="L21" i="1" s="1"/>
  <c r="L58" i="1" s="1"/>
  <c r="Q4" i="4"/>
  <c r="L20" i="1" s="1"/>
  <c r="L57" i="1" s="1"/>
  <c r="Q5" i="3"/>
  <c r="L14" i="1" s="1"/>
  <c r="L51" i="1" s="1"/>
  <c r="Q4" i="3"/>
  <c r="L13" i="1" s="1"/>
  <c r="L50" i="1" s="1"/>
  <c r="Q3" i="3"/>
  <c r="L12" i="1" s="1"/>
  <c r="L49" i="1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2" i="5"/>
  <c r="A2" i="4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551" i="6"/>
  <c r="A552" i="6"/>
  <c r="A553" i="6"/>
  <c r="A554" i="6"/>
  <c r="A555" i="6"/>
  <c r="A556" i="6"/>
  <c r="A557" i="6"/>
  <c r="A558" i="6"/>
  <c r="A559" i="6"/>
  <c r="A560" i="6"/>
  <c r="A561" i="6"/>
  <c r="A562" i="6"/>
  <c r="A563" i="6"/>
  <c r="A564" i="6"/>
  <c r="A565" i="6"/>
  <c r="A566" i="6"/>
  <c r="A567" i="6"/>
  <c r="A568" i="6"/>
  <c r="A569" i="6"/>
  <c r="A570" i="6"/>
  <c r="A571" i="6"/>
  <c r="A572" i="6"/>
  <c r="A573" i="6"/>
  <c r="A574" i="6"/>
  <c r="A575" i="6"/>
  <c r="A576" i="6"/>
  <c r="A577" i="6"/>
  <c r="A578" i="6"/>
  <c r="A579" i="6"/>
  <c r="A580" i="6"/>
  <c r="A581" i="6"/>
  <c r="A582" i="6"/>
  <c r="A583" i="6"/>
  <c r="A584" i="6"/>
  <c r="A585" i="6"/>
  <c r="A586" i="6"/>
  <c r="A587" i="6"/>
  <c r="A588" i="6"/>
  <c r="A589" i="6"/>
  <c r="A590" i="6"/>
  <c r="A591" i="6"/>
  <c r="A592" i="6"/>
  <c r="A593" i="6"/>
  <c r="A594" i="6"/>
  <c r="A595" i="6"/>
  <c r="A596" i="6"/>
  <c r="A597" i="6"/>
  <c r="A598" i="6"/>
  <c r="A599" i="6"/>
  <c r="A600" i="6"/>
  <c r="A601" i="6"/>
  <c r="A602" i="6"/>
  <c r="A603" i="6"/>
  <c r="A604" i="6"/>
  <c r="A605" i="6"/>
  <c r="A606" i="6"/>
  <c r="A607" i="6"/>
  <c r="A608" i="6"/>
  <c r="A609" i="6"/>
  <c r="A610" i="6"/>
  <c r="A611" i="6"/>
  <c r="A612" i="6"/>
  <c r="A613" i="6"/>
  <c r="A614" i="6"/>
  <c r="A615" i="6"/>
  <c r="A616" i="6"/>
  <c r="A617" i="6"/>
  <c r="A618" i="6"/>
  <c r="A619" i="6"/>
  <c r="A620" i="6"/>
  <c r="A621" i="6"/>
  <c r="A622" i="6"/>
  <c r="A623" i="6"/>
  <c r="A624" i="6"/>
  <c r="A625" i="6"/>
  <c r="A626" i="6"/>
  <c r="A627" i="6"/>
  <c r="A628" i="6"/>
  <c r="A629" i="6"/>
  <c r="A630" i="6"/>
  <c r="A631" i="6"/>
  <c r="A632" i="6"/>
  <c r="A633" i="6"/>
  <c r="A634" i="6"/>
  <c r="A635" i="6"/>
  <c r="A636" i="6"/>
  <c r="A637" i="6"/>
  <c r="A638" i="6"/>
  <c r="A639" i="6"/>
  <c r="A640" i="6"/>
  <c r="A641" i="6"/>
  <c r="A642" i="6"/>
  <c r="A643" i="6"/>
  <c r="A644" i="6"/>
  <c r="A645" i="6"/>
  <c r="A646" i="6"/>
  <c r="A647" i="6"/>
  <c r="A648" i="6"/>
  <c r="A649" i="6"/>
  <c r="A650" i="6"/>
  <c r="A651" i="6"/>
  <c r="A652" i="6"/>
  <c r="A653" i="6"/>
  <c r="A654" i="6"/>
  <c r="A655" i="6"/>
  <c r="A656" i="6"/>
  <c r="A657" i="6"/>
  <c r="A658" i="6"/>
  <c r="A659" i="6"/>
  <c r="A660" i="6"/>
  <c r="A661" i="6"/>
  <c r="A662" i="6"/>
  <c r="A663" i="6"/>
  <c r="A664" i="6"/>
  <c r="A665" i="6"/>
  <c r="A666" i="6"/>
  <c r="A667" i="6"/>
  <c r="A668" i="6"/>
  <c r="A669" i="6"/>
  <c r="A670" i="6"/>
  <c r="A671" i="6"/>
  <c r="A672" i="6"/>
  <c r="A673" i="6"/>
  <c r="A674" i="6"/>
  <c r="A675" i="6"/>
  <c r="A676" i="6"/>
  <c r="A677" i="6"/>
  <c r="A678" i="6"/>
  <c r="A679" i="6"/>
  <c r="A680" i="6"/>
  <c r="A681" i="6"/>
  <c r="A682" i="6"/>
  <c r="A683" i="6"/>
  <c r="A684" i="6"/>
  <c r="A685" i="6"/>
  <c r="A686" i="6"/>
  <c r="A687" i="6"/>
  <c r="A688" i="6"/>
  <c r="A689" i="6"/>
  <c r="A690" i="6"/>
  <c r="A691" i="6"/>
  <c r="A692" i="6"/>
  <c r="A693" i="6"/>
  <c r="A694" i="6"/>
  <c r="A695" i="6"/>
  <c r="A696" i="6"/>
  <c r="A697" i="6"/>
  <c r="A698" i="6"/>
  <c r="A699" i="6"/>
  <c r="A700" i="6"/>
  <c r="A701" i="6"/>
  <c r="A702" i="6"/>
  <c r="A703" i="6"/>
  <c r="A704" i="6"/>
  <c r="A705" i="6"/>
  <c r="A706" i="6"/>
  <c r="A707" i="6"/>
  <c r="A708" i="6"/>
  <c r="A709" i="6"/>
  <c r="A710" i="6"/>
  <c r="A711" i="6"/>
  <c r="A712" i="6"/>
  <c r="A713" i="6"/>
  <c r="A714" i="6"/>
  <c r="A715" i="6"/>
  <c r="A716" i="6"/>
  <c r="A717" i="6"/>
  <c r="A718" i="6"/>
  <c r="A719" i="6"/>
  <c r="A720" i="6"/>
  <c r="A721" i="6"/>
  <c r="A722" i="6"/>
  <c r="A723" i="6"/>
  <c r="A724" i="6"/>
  <c r="A725" i="6"/>
  <c r="A726" i="6"/>
  <c r="A727" i="6"/>
  <c r="A728" i="6"/>
  <c r="A729" i="6"/>
  <c r="A730" i="6"/>
  <c r="A731" i="6"/>
  <c r="A732" i="6"/>
  <c r="A733" i="6"/>
  <c r="A734" i="6"/>
  <c r="A735" i="6"/>
  <c r="A736" i="6"/>
  <c r="A737" i="6"/>
  <c r="A738" i="6"/>
  <c r="A739" i="6"/>
  <c r="A740" i="6"/>
  <c r="A741" i="6"/>
  <c r="A742" i="6"/>
  <c r="A743" i="6"/>
  <c r="A744" i="6"/>
  <c r="A745" i="6"/>
  <c r="A746" i="6"/>
  <c r="A747" i="6"/>
  <c r="A748" i="6"/>
  <c r="A749" i="6"/>
  <c r="A750" i="6"/>
  <c r="A751" i="6"/>
  <c r="A752" i="6"/>
  <c r="A753" i="6"/>
  <c r="A754" i="6"/>
  <c r="A755" i="6"/>
  <c r="A756" i="6"/>
  <c r="A757" i="6"/>
  <c r="A758" i="6"/>
  <c r="A759" i="6"/>
  <c r="A760" i="6"/>
  <c r="A761" i="6"/>
  <c r="A762" i="6"/>
  <c r="A763" i="6"/>
  <c r="A764" i="6"/>
  <c r="A765" i="6"/>
  <c r="A766" i="6"/>
  <c r="A767" i="6"/>
  <c r="A768" i="6"/>
  <c r="A769" i="6"/>
  <c r="A770" i="6"/>
  <c r="A771" i="6"/>
  <c r="A772" i="6"/>
  <c r="A773" i="6"/>
  <c r="A774" i="6"/>
  <c r="A775" i="6"/>
  <c r="A776" i="6"/>
  <c r="A777" i="6"/>
  <c r="A778" i="6"/>
  <c r="A779" i="6"/>
  <c r="A780" i="6"/>
  <c r="A781" i="6"/>
  <c r="A782" i="6"/>
  <c r="A783" i="6"/>
  <c r="A784" i="6"/>
  <c r="A785" i="6"/>
  <c r="A786" i="6"/>
  <c r="A787" i="6"/>
  <c r="A788" i="6"/>
  <c r="A789" i="6"/>
  <c r="A790" i="6"/>
  <c r="A791" i="6"/>
  <c r="A792" i="6"/>
  <c r="A793" i="6"/>
  <c r="A794" i="6"/>
  <c r="A795" i="6"/>
  <c r="A796" i="6"/>
  <c r="A797" i="6"/>
  <c r="A798" i="6"/>
  <c r="A799" i="6"/>
  <c r="A800" i="6"/>
  <c r="A801" i="6"/>
  <c r="A802" i="6"/>
  <c r="A803" i="6"/>
  <c r="A804" i="6"/>
  <c r="A805" i="6"/>
  <c r="A806" i="6"/>
  <c r="A807" i="6"/>
  <c r="A808" i="6"/>
  <c r="A809" i="6"/>
  <c r="A810" i="6"/>
  <c r="A811" i="6"/>
  <c r="A812" i="6"/>
  <c r="A813" i="6"/>
  <c r="A814" i="6"/>
  <c r="A815" i="6"/>
  <c r="A816" i="6"/>
  <c r="A817" i="6"/>
  <c r="A818" i="6"/>
  <c r="A819" i="6"/>
  <c r="A820" i="6"/>
  <c r="A821" i="6"/>
  <c r="A822" i="6"/>
  <c r="A823" i="6"/>
  <c r="A824" i="6"/>
  <c r="A825" i="6"/>
  <c r="A826" i="6"/>
  <c r="A827" i="6"/>
  <c r="A828" i="6"/>
  <c r="A829" i="6"/>
  <c r="A830" i="6"/>
  <c r="A831" i="6"/>
  <c r="A832" i="6"/>
  <c r="A833" i="6"/>
  <c r="A834" i="6"/>
  <c r="A835" i="6"/>
  <c r="A836" i="6"/>
  <c r="A837" i="6"/>
  <c r="A838" i="6"/>
  <c r="A839" i="6"/>
  <c r="A840" i="6"/>
  <c r="A841" i="6"/>
  <c r="R3" i="3"/>
  <c r="M12" i="1" s="1"/>
  <c r="M49" i="1" s="1"/>
  <c r="S3" i="3"/>
  <c r="N12" i="1" s="1"/>
  <c r="N49" i="1" s="1"/>
  <c r="T3" i="3"/>
  <c r="O12" i="1" s="1"/>
  <c r="O49" i="1" s="1"/>
  <c r="U3" i="3"/>
  <c r="P12" i="1" s="1"/>
  <c r="P49" i="1" s="1"/>
  <c r="V3" i="3"/>
  <c r="Q12" i="1" s="1"/>
  <c r="Q49" i="1" s="1"/>
  <c r="W3" i="3"/>
  <c r="R12" i="1" s="1"/>
  <c r="R49" i="1" s="1"/>
  <c r="R4" i="3"/>
  <c r="M13" i="1" s="1"/>
  <c r="M50" i="1" s="1"/>
  <c r="S4" i="3"/>
  <c r="N13" i="1" s="1"/>
  <c r="N50" i="1" s="1"/>
  <c r="T4" i="3"/>
  <c r="O13" i="1" s="1"/>
  <c r="O50" i="1" s="1"/>
  <c r="U4" i="3"/>
  <c r="P13" i="1" s="1"/>
  <c r="P50" i="1" s="1"/>
  <c r="V4" i="3"/>
  <c r="Q13" i="1" s="1"/>
  <c r="Q50" i="1" s="1"/>
  <c r="W4" i="3"/>
  <c r="R13" i="1" s="1"/>
  <c r="R50" i="1" s="1"/>
  <c r="R5" i="3"/>
  <c r="M14" i="1" s="1"/>
  <c r="M51" i="1" s="1"/>
  <c r="S5" i="3"/>
  <c r="N14" i="1" s="1"/>
  <c r="N51" i="1" s="1"/>
  <c r="T5" i="3"/>
  <c r="O14" i="1" s="1"/>
  <c r="O51" i="1" s="1"/>
  <c r="U5" i="3"/>
  <c r="P14" i="1" s="1"/>
  <c r="P51" i="1" s="1"/>
  <c r="V5" i="3"/>
  <c r="Q14" i="1" s="1"/>
  <c r="Q51" i="1" s="1"/>
  <c r="W5" i="3"/>
  <c r="R14" i="1" s="1"/>
  <c r="R51" i="1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X12" i="6" l="1"/>
  <c r="AB34" i="1" s="1"/>
  <c r="U35" i="1"/>
  <c r="X11" i="6"/>
  <c r="AB33" i="1" s="1"/>
  <c r="X13" i="5"/>
  <c r="AB28" i="1" s="1"/>
  <c r="X12" i="5"/>
  <c r="AB27" i="1" s="1"/>
  <c r="X11" i="5"/>
  <c r="AB26" i="1" s="1"/>
  <c r="X11" i="4"/>
  <c r="AB19" i="1" s="1"/>
  <c r="O28" i="1"/>
  <c r="O65" i="1" s="1"/>
  <c r="Q27" i="1"/>
  <c r="Q64" i="1" s="1"/>
  <c r="M27" i="1"/>
  <c r="M64" i="1" s="1"/>
  <c r="O26" i="1"/>
  <c r="O63" i="1" s="1"/>
  <c r="X13" i="4"/>
  <c r="AB21" i="1" s="1"/>
  <c r="R28" i="1"/>
  <c r="R65" i="1" s="1"/>
  <c r="N28" i="1"/>
  <c r="N65" i="1" s="1"/>
  <c r="P27" i="1"/>
  <c r="P64" i="1" s="1"/>
  <c r="R26" i="1"/>
  <c r="R63" i="1" s="1"/>
  <c r="N26" i="1"/>
  <c r="N63" i="1" s="1"/>
  <c r="X12" i="4"/>
  <c r="AB20" i="1" s="1"/>
  <c r="Q28" i="1"/>
  <c r="Q65" i="1" s="1"/>
  <c r="M28" i="1"/>
  <c r="M65" i="1" s="1"/>
  <c r="O27" i="1"/>
  <c r="O64" i="1" s="1"/>
  <c r="Q26" i="1"/>
  <c r="Q63" i="1" s="1"/>
  <c r="M26" i="1"/>
  <c r="M63" i="1" s="1"/>
  <c r="P28" i="1"/>
  <c r="P65" i="1" s="1"/>
  <c r="R27" i="1"/>
  <c r="R64" i="1" s="1"/>
  <c r="N27" i="1"/>
  <c r="N64" i="1" s="1"/>
  <c r="P26" i="1"/>
  <c r="P63" i="1" s="1"/>
  <c r="X11" i="3"/>
  <c r="AB12" i="1" s="1"/>
  <c r="U14" i="1"/>
  <c r="U13" i="1"/>
  <c r="U6" i="1"/>
  <c r="X11" i="2"/>
  <c r="AB5" i="1" s="1"/>
  <c r="X13" i="2"/>
  <c r="AB7" i="1" s="1"/>
</calcChain>
</file>

<file path=xl/comments1.xml><?xml version="1.0" encoding="utf-8"?>
<comments xmlns="http://schemas.openxmlformats.org/spreadsheetml/2006/main">
  <authors>
    <author>Marák Marek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Hodnoty z opatrenia</t>
        </r>
      </text>
    </comment>
  </commentList>
</comments>
</file>

<file path=xl/sharedStrings.xml><?xml version="1.0" encoding="utf-8"?>
<sst xmlns="http://schemas.openxmlformats.org/spreadsheetml/2006/main" count="2434" uniqueCount="36">
  <si>
    <t>Nominal Gross Annualized Return - ročné</t>
  </si>
  <si>
    <t>0-1 ročný horizont</t>
  </si>
  <si>
    <t>*inflácia 2%</t>
  </si>
  <si>
    <t>2-3 ročný horizont</t>
  </si>
  <si>
    <t>4-6 ročný horizont</t>
  </si>
  <si>
    <t>7-10 ročný horizont</t>
  </si>
  <si>
    <t>11-50 ročný horizont</t>
  </si>
  <si>
    <t>ID</t>
  </si>
  <si>
    <t>Holding Period</t>
  </si>
  <si>
    <t>Scenario_code</t>
  </si>
  <si>
    <t>Scenario</t>
  </si>
  <si>
    <t>Return used in scenario</t>
  </si>
  <si>
    <t>Fee Policy</t>
  </si>
  <si>
    <t>Annualized Net Return</t>
  </si>
  <si>
    <t>Annualized Inflation</t>
  </si>
  <si>
    <t>Annualized real net return</t>
  </si>
  <si>
    <t>Reduction in Yield</t>
  </si>
  <si>
    <t>Gross Annualized Return (Nominal - Real)</t>
  </si>
  <si>
    <t>Simulation Count</t>
  </si>
  <si>
    <t>PESSIMISTIC_10</t>
  </si>
  <si>
    <t>NOMINAL_RETURN</t>
  </si>
  <si>
    <t>NEUTRAL</t>
  </si>
  <si>
    <t>OPTIMISTIC_90</t>
  </si>
  <si>
    <t>Inflácia</t>
  </si>
  <si>
    <t>Priemer</t>
  </si>
  <si>
    <t>Výnosy v prípade v prípade upravenia priemernej inflácie na 2% v historických dátach</t>
  </si>
  <si>
    <t>Nominal Gross Annualized Return - mesačné</t>
  </si>
  <si>
    <t>*inflácia 0,165%</t>
  </si>
  <si>
    <t>SRI 1</t>
  </si>
  <si>
    <t>SRI 2</t>
  </si>
  <si>
    <t>SRI 3</t>
  </si>
  <si>
    <t>SRI 4</t>
  </si>
  <si>
    <t>SRI 5</t>
  </si>
  <si>
    <t>SRI 6</t>
  </si>
  <si>
    <t>SRI 7</t>
  </si>
  <si>
    <t>SRI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</si>
</sst>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67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horizontal="right"/>
    </xf>
    <xf numFmtId="164" fontId="0" fillId="33" borderId="10" xfId="1" applyNumberFormat="1" applyFont="1" applyFill="1" applyBorder="1" applyAlignment="1">
      <alignment horizontal="right"/>
    </xf>
    <xf numFmtId="164" fontId="0" fillId="0" borderId="10" xfId="1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164" fontId="0" fillId="0" borderId="0" xfId="0" applyNumberFormat="1"/>
    <xf numFmtId="164" fontId="0" fillId="0" borderId="10" xfId="1" applyNumberFormat="1" applyFont="1" applyBorder="1"/>
    <xf numFmtId="0" fontId="0" fillId="0" borderId="12" xfId="0" applyBorder="1"/>
    <xf numFmtId="0" fontId="0" fillId="0" borderId="13" xfId="0" applyBorder="1" applyAlignment="1">
      <alignment horizontal="right"/>
    </xf>
    <xf numFmtId="10" fontId="0" fillId="0" borderId="0" xfId="0" applyNumberFormat="1" applyBorder="1"/>
    <xf numFmtId="10" fontId="0" fillId="0" borderId="10" xfId="0" applyNumberFormat="1" applyBorder="1" applyAlignment="1">
      <alignment horizontal="right"/>
    </xf>
    <xf numFmtId="0" fontId="0" fillId="0" borderId="0" xfId="0"/>
    <xf numFmtId="0" fontId="18" fillId="0" borderId="0" xfId="0" applyFont="1"/>
    <xf numFmtId="10" fontId="0" fillId="0" borderId="0" xfId="0" applyNumberFormat="1"/>
    <xf numFmtId="0" fontId="0" fillId="0" borderId="10" xfId="0" applyBorder="1" applyAlignment="1">
      <alignment horizontal="right"/>
    </xf>
    <xf numFmtId="164" fontId="0" fillId="33" borderId="10" xfId="1" applyNumberFormat="1" applyFont="1" applyFill="1" applyBorder="1" applyAlignment="1">
      <alignment horizontal="right"/>
    </xf>
    <xf numFmtId="164" fontId="0" fillId="0" borderId="10" xfId="1" applyNumberFormat="1" applyFont="1" applyFill="1" applyBorder="1" applyAlignment="1">
      <alignment horizontal="right"/>
    </xf>
    <xf numFmtId="10" fontId="0" fillId="33" borderId="10" xfId="1" applyNumberFormat="1" applyFont="1" applyFill="1" applyBorder="1" applyAlignment="1">
      <alignment horizontal="right"/>
    </xf>
    <xf numFmtId="10" fontId="0" fillId="0" borderId="10" xfId="1" applyNumberFormat="1" applyFont="1" applyFill="1" applyBorder="1" applyAlignment="1">
      <alignment horizontal="right"/>
    </xf>
    <xf numFmtId="0" fontId="0" fillId="0" borderId="0" xfId="0" applyBorder="1"/>
    <xf numFmtId="0" fontId="14" fillId="0" borderId="0" xfId="0" applyFont="1"/>
    <xf numFmtId="10" fontId="0" fillId="0" borderId="11" xfId="1" applyNumberFormat="1" applyFont="1" applyFill="1" applyBorder="1" applyAlignment="1">
      <alignment horizontal="right"/>
    </xf>
    <xf numFmtId="10" fontId="0" fillId="33" borderId="11" xfId="1" applyNumberFormat="1" applyFont="1" applyFill="1" applyBorder="1" applyAlignment="1">
      <alignment horizontal="right"/>
    </xf>
    <xf numFmtId="0" fontId="14" fillId="0" borderId="0" xfId="0" applyFont="1" applyBorder="1"/>
    <xf numFmtId="0" fontId="0" fillId="0" borderId="0" xfId="0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164" fontId="0" fillId="34" borderId="10" xfId="1" applyNumberFormat="1" applyFont="1" applyFill="1" applyBorder="1" applyAlignment="1">
      <alignment horizontal="right"/>
    </xf>
  </cellXfs>
  <cellStyles count="67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45"/>
    <cellStyle name="60 % - zvýraznenie1 3" xfId="53"/>
    <cellStyle name="60 % - zvýraznenie1 4" xfId="61"/>
    <cellStyle name="60 % - zvýraznenie1 5" xfId="37"/>
    <cellStyle name="60 % - zvýraznenie2 2" xfId="46"/>
    <cellStyle name="60 % - zvýraznenie2 3" xfId="54"/>
    <cellStyle name="60 % - zvýraznenie2 4" xfId="62"/>
    <cellStyle name="60 % - zvýraznenie2 5" xfId="38"/>
    <cellStyle name="60 % - zvýraznenie3 2" xfId="47"/>
    <cellStyle name="60 % - zvýraznenie3 3" xfId="55"/>
    <cellStyle name="60 % - zvýraznenie3 4" xfId="63"/>
    <cellStyle name="60 % - zvýraznenie3 5" xfId="39"/>
    <cellStyle name="60 % - zvýraznenie4 2" xfId="48"/>
    <cellStyle name="60 % - zvýraznenie4 3" xfId="56"/>
    <cellStyle name="60 % - zvýraznenie4 4" xfId="64"/>
    <cellStyle name="60 % - zvýraznenie4 5" xfId="40"/>
    <cellStyle name="60 % - zvýraznenie5 2" xfId="49"/>
    <cellStyle name="60 % - zvýraznenie5 3" xfId="57"/>
    <cellStyle name="60 % - zvýraznenie5 4" xfId="65"/>
    <cellStyle name="60 % - zvýraznenie5 5" xfId="41"/>
    <cellStyle name="60 % - zvýraznenie6 2" xfId="50"/>
    <cellStyle name="60 % - zvýraznenie6 3" xfId="58"/>
    <cellStyle name="60 % - zvýraznenie6 4" xfId="66"/>
    <cellStyle name="60 % - zvýraznenie6 5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44"/>
    <cellStyle name="Neutrálna 3" xfId="52"/>
    <cellStyle name="Neutrálna 4" xfId="60"/>
    <cellStyle name="Neutrálna 5" xfId="36"/>
    <cellStyle name="Normálna" xfId="0" builtinId="0"/>
    <cellStyle name="Percentá" xfId="1" builtinId="5"/>
    <cellStyle name="Poznámka" xfId="14" builtinId="10" customBuiltin="1"/>
    <cellStyle name="Prepojená bunka" xfId="11" builtinId="24" customBuiltin="1"/>
    <cellStyle name="Spolu" xfId="16" builtinId="25" customBuiltin="1"/>
    <cellStyle name="Text upozornenia" xfId="13" builtinId="11" customBuiltin="1"/>
    <cellStyle name="Titul 2" xfId="43"/>
    <cellStyle name="Titul 3" xfId="51"/>
    <cellStyle name="Titul 4" xfId="59"/>
    <cellStyle name="Titul 5" xfId="35"/>
    <cellStyle name="Vstup" xfId="8" builtinId="20" customBuiltin="1"/>
    <cellStyle name="Výpočet" xfId="10" builtinId="22" customBuiltin="1"/>
    <cellStyle name="Výstup" xfId="9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1:AB76"/>
  <sheetViews>
    <sheetView workbookViewId="0">
      <selection activeCell="F15" sqref="F15"/>
    </sheetView>
  </sheetViews>
  <sheetFormatPr defaultRowHeight="15" x14ac:dyDescent="0.25"/>
  <cols>
    <col min="2" max="2" width="9.140625" customWidth="1"/>
    <col min="9" max="9" width="9.140625" style="28"/>
    <col min="11" max="11" width="9.140625" style="28"/>
  </cols>
  <sheetData>
    <row r="1" spans="1:28" x14ac:dyDescent="0.25">
      <c r="A1" s="37" t="s">
        <v>25</v>
      </c>
      <c r="B1" s="28"/>
      <c r="C1" s="28"/>
      <c r="D1" s="28"/>
      <c r="E1" s="28"/>
      <c r="F1" s="28"/>
      <c r="G1" s="28"/>
      <c r="H1" s="28"/>
      <c r="I1" s="24"/>
      <c r="J1" s="28"/>
      <c r="K1" s="37"/>
    </row>
    <row r="2" spans="1:28" x14ac:dyDescent="0.25">
      <c r="A2" s="28" t="s">
        <v>0</v>
      </c>
      <c r="B2" s="28"/>
      <c r="C2" s="28"/>
      <c r="D2" s="28"/>
      <c r="E2" s="28"/>
      <c r="F2" s="28"/>
      <c r="G2" s="28"/>
      <c r="H2" s="28"/>
      <c r="I2" s="24"/>
      <c r="J2" s="28"/>
    </row>
    <row r="3" spans="1:28" x14ac:dyDescent="0.25">
      <c r="A3" s="40" t="s">
        <v>1</v>
      </c>
      <c r="B3" s="36"/>
      <c r="C3" s="36"/>
      <c r="D3" s="36"/>
      <c r="E3" s="36"/>
      <c r="F3" s="36"/>
      <c r="G3" s="36"/>
      <c r="H3" s="36"/>
      <c r="I3" s="24"/>
      <c r="J3" s="28"/>
      <c r="K3" s="40" t="s">
        <v>1</v>
      </c>
      <c r="L3" s="36"/>
      <c r="M3" s="36"/>
      <c r="N3" s="36"/>
      <c r="O3" s="36"/>
      <c r="P3" s="36"/>
      <c r="Q3" s="36"/>
      <c r="R3" s="36"/>
      <c r="T3" s="40" t="s">
        <v>1</v>
      </c>
    </row>
    <row r="4" spans="1:28" x14ac:dyDescent="0.25">
      <c r="A4" s="41"/>
      <c r="B4" s="31" t="s">
        <v>28</v>
      </c>
      <c r="C4" s="31" t="s">
        <v>29</v>
      </c>
      <c r="D4" s="31" t="s">
        <v>30</v>
      </c>
      <c r="E4" s="31" t="s">
        <v>31</v>
      </c>
      <c r="F4" s="31" t="s">
        <v>32</v>
      </c>
      <c r="G4" s="31" t="s">
        <v>33</v>
      </c>
      <c r="H4" s="31" t="s">
        <v>34</v>
      </c>
      <c r="I4" s="25"/>
      <c r="J4" s="28"/>
      <c r="K4" s="41"/>
      <c r="L4" s="31" t="s">
        <v>28</v>
      </c>
      <c r="M4" s="31" t="s">
        <v>29</v>
      </c>
      <c r="N4" s="31" t="s">
        <v>30</v>
      </c>
      <c r="O4" s="31" t="s">
        <v>31</v>
      </c>
      <c r="P4" s="31" t="s">
        <v>32</v>
      </c>
      <c r="Q4" s="31" t="s">
        <v>33</v>
      </c>
      <c r="R4" s="31" t="s">
        <v>34</v>
      </c>
      <c r="T4" s="28" t="s">
        <v>23</v>
      </c>
      <c r="U4" s="31" t="s">
        <v>28</v>
      </c>
      <c r="V4" s="31" t="s">
        <v>29</v>
      </c>
      <c r="W4" s="31" t="s">
        <v>30</v>
      </c>
      <c r="X4" s="31" t="s">
        <v>31</v>
      </c>
      <c r="Y4" s="31" t="s">
        <v>32</v>
      </c>
      <c r="Z4" s="31" t="s">
        <v>33</v>
      </c>
      <c r="AA4" s="31" t="s">
        <v>34</v>
      </c>
      <c r="AB4" s="28" t="s">
        <v>24</v>
      </c>
    </row>
    <row r="5" spans="1:28" x14ac:dyDescent="0.25">
      <c r="A5" s="42">
        <v>0.1</v>
      </c>
      <c r="B5" s="33">
        <v>-2.0876146771520009E-3</v>
      </c>
      <c r="C5" s="33">
        <v>-4.0307901454409989E-3</v>
      </c>
      <c r="D5" s="33">
        <v>-1.14210335574681E-2</v>
      </c>
      <c r="E5" s="33">
        <v>-5.2751408042010298E-2</v>
      </c>
      <c r="F5" s="33">
        <v>-9.2223122895748799E-2</v>
      </c>
      <c r="G5" s="33">
        <v>-0.11214953130271239</v>
      </c>
      <c r="H5" s="33">
        <v>-0.16269684157656231</v>
      </c>
      <c r="I5" s="24"/>
      <c r="J5" s="28"/>
      <c r="K5" s="42">
        <v>0.1</v>
      </c>
      <c r="L5" s="33">
        <f>'0-1'!Q3</f>
        <v>-2.0876146771520009E-3</v>
      </c>
      <c r="M5" s="33">
        <f>'0-1'!R3</f>
        <v>-4.0307901454409989E-3</v>
      </c>
      <c r="N5" s="33">
        <f>'0-1'!S3</f>
        <v>-1.14210335574681E-2</v>
      </c>
      <c r="O5" s="33">
        <f>'0-1'!T3</f>
        <v>-5.2751408042010298E-2</v>
      </c>
      <c r="P5" s="33">
        <f>'0-1'!U3</f>
        <v>-9.2223122895748799E-2</v>
      </c>
      <c r="Q5" s="33">
        <f>'0-1'!V3</f>
        <v>-0.11214953130271239</v>
      </c>
      <c r="R5" s="33">
        <f>'0-1'!W3</f>
        <v>-0.16269684157656231</v>
      </c>
      <c r="T5" s="42">
        <v>0.1</v>
      </c>
      <c r="U5" s="33">
        <f>'0-1'!Q11</f>
        <v>-3.5384200153772902E-3</v>
      </c>
      <c r="V5" s="33">
        <f>'0-1'!R11</f>
        <v>-5.0856675796282502E-3</v>
      </c>
      <c r="W5" s="33">
        <f>'0-1'!S11</f>
        <v>1.1753308601454199E-2</v>
      </c>
      <c r="X5" s="33">
        <f>'0-1'!T11</f>
        <v>2.2092313056007701E-2</v>
      </c>
      <c r="Y5" s="33">
        <f>'0-1'!U11</f>
        <v>2.14314531867425E-2</v>
      </c>
      <c r="Z5" s="33">
        <f>'0-1'!V11</f>
        <v>1.4790218967428E-2</v>
      </c>
      <c r="AA5" s="33">
        <f>'0-1'!W11</f>
        <v>1.01527490771315E-2</v>
      </c>
      <c r="AB5" s="44">
        <f>'0-1'!X11</f>
        <v>1.0227993613394052E-2</v>
      </c>
    </row>
    <row r="6" spans="1:28" x14ac:dyDescent="0.25">
      <c r="A6" s="43">
        <v>0.5</v>
      </c>
      <c r="B6" s="32">
        <v>2.0581360203345399E-2</v>
      </c>
      <c r="C6" s="32">
        <v>2.77888683321919E-2</v>
      </c>
      <c r="D6" s="32">
        <v>4.2947178404423206E-2</v>
      </c>
      <c r="E6" s="32">
        <v>7.1138601868782306E-2</v>
      </c>
      <c r="F6" s="32">
        <v>9.1285881885896897E-2</v>
      </c>
      <c r="G6" s="32">
        <v>9.7433930055902701E-2</v>
      </c>
      <c r="H6" s="32">
        <v>0.1211411661515803</v>
      </c>
      <c r="I6" s="24"/>
      <c r="J6" s="28"/>
      <c r="K6" s="43">
        <v>0.5</v>
      </c>
      <c r="L6" s="32">
        <f>'0-1'!Q4</f>
        <v>2.0581360203345399E-2</v>
      </c>
      <c r="M6" s="32">
        <f>'0-1'!R4</f>
        <v>2.77888683321919E-2</v>
      </c>
      <c r="N6" s="32">
        <f>'0-1'!S4</f>
        <v>4.2947178404423206E-2</v>
      </c>
      <c r="O6" s="32">
        <f>'0-1'!T4</f>
        <v>7.1138601868782306E-2</v>
      </c>
      <c r="P6" s="32">
        <f>'0-1'!U4</f>
        <v>9.1285881885896897E-2</v>
      </c>
      <c r="Q6" s="32">
        <f>'0-1'!V4</f>
        <v>9.7433930055902701E-2</v>
      </c>
      <c r="R6" s="32">
        <f>'0-1'!W4</f>
        <v>0.1211411661515803</v>
      </c>
      <c r="T6" s="43">
        <v>0.5</v>
      </c>
      <c r="U6" s="32">
        <f>'0-1'!Q12</f>
        <v>2.3293271298105499E-2</v>
      </c>
      <c r="V6" s="32">
        <f>'0-1'!R12</f>
        <v>2.2607324670301299E-2</v>
      </c>
      <c r="W6" s="32">
        <f>'0-1'!S12</f>
        <v>2.5215516771850601E-2</v>
      </c>
      <c r="X6" s="32">
        <f>'0-1'!T12</f>
        <v>2.4108954997202E-2</v>
      </c>
      <c r="Y6" s="32">
        <f>'0-1'!U12</f>
        <v>2.4458751110167001E-2</v>
      </c>
      <c r="Z6" s="32">
        <f>'0-1'!V12</f>
        <v>2.2583696315259898E-2</v>
      </c>
      <c r="AA6" s="32">
        <f>'0-1'!W12</f>
        <v>2.1611871388804001E-2</v>
      </c>
      <c r="AB6" s="44">
        <f>'0-1'!X12</f>
        <v>2.3411340935955757E-2</v>
      </c>
    </row>
    <row r="7" spans="1:28" x14ac:dyDescent="0.25">
      <c r="A7" s="42">
        <v>0.9</v>
      </c>
      <c r="B7" s="33">
        <v>7.01650538507467E-2</v>
      </c>
      <c r="C7" s="33">
        <v>6.997989176592681E-2</v>
      </c>
      <c r="D7" s="33">
        <v>0.1105092963124074</v>
      </c>
      <c r="E7" s="33">
        <v>0.19722094995582801</v>
      </c>
      <c r="F7" s="33">
        <v>0.27408566605775869</v>
      </c>
      <c r="G7" s="33">
        <v>0.2884794035144283</v>
      </c>
      <c r="H7" s="33">
        <v>0.36412830117766343</v>
      </c>
      <c r="I7" s="24"/>
      <c r="J7" s="28"/>
      <c r="K7" s="42">
        <v>0.9</v>
      </c>
      <c r="L7" s="33">
        <f>'0-1'!Q5</f>
        <v>7.01650538507467E-2</v>
      </c>
      <c r="M7" s="33">
        <f>'0-1'!R5</f>
        <v>6.997989176592681E-2</v>
      </c>
      <c r="N7" s="33">
        <f>'0-1'!S5</f>
        <v>0.1105092963124074</v>
      </c>
      <c r="O7" s="33">
        <f>'0-1'!T5</f>
        <v>0.19722094995582801</v>
      </c>
      <c r="P7" s="33">
        <f>'0-1'!U5</f>
        <v>0.27408566605775869</v>
      </c>
      <c r="Q7" s="33">
        <f>'0-1'!V5</f>
        <v>0.2884794035144283</v>
      </c>
      <c r="R7" s="33">
        <f>'0-1'!W5</f>
        <v>0.36412830117766343</v>
      </c>
      <c r="T7" s="42">
        <v>0.9</v>
      </c>
      <c r="U7" s="33">
        <f>'0-1'!Q13</f>
        <v>5.1876094424397598E-2</v>
      </c>
      <c r="V7" s="33">
        <f>'0-1'!R13</f>
        <v>5.2835048041983898E-2</v>
      </c>
      <c r="W7" s="33">
        <f>'0-1'!S13</f>
        <v>3.1105978655167201E-2</v>
      </c>
      <c r="X7" s="33">
        <f>'0-1'!T13</f>
        <v>1.8457791111103398E-2</v>
      </c>
      <c r="Y7" s="33">
        <f>'0-1'!U13</f>
        <v>1.6027571274625299E-2</v>
      </c>
      <c r="Z7" s="33">
        <f>'0-1'!V13</f>
        <v>1.40710741075427E-2</v>
      </c>
      <c r="AA7" s="33">
        <f>'0-1'!W13</f>
        <v>1.1336385507221399E-2</v>
      </c>
      <c r="AB7" s="44">
        <f>'0-1'!X13</f>
        <v>2.7958563303148786E-2</v>
      </c>
    </row>
    <row r="8" spans="1:28" x14ac:dyDescent="0.25">
      <c r="A8" s="29" t="s">
        <v>2</v>
      </c>
      <c r="B8" s="28"/>
      <c r="C8" s="28"/>
      <c r="D8" s="28"/>
      <c r="E8" s="28"/>
      <c r="F8" s="28"/>
      <c r="G8" s="28"/>
      <c r="H8" s="28"/>
      <c r="I8" s="24"/>
      <c r="J8" s="28"/>
      <c r="K8" s="29"/>
      <c r="L8" s="28"/>
      <c r="M8" s="28"/>
      <c r="N8" s="28"/>
      <c r="O8" s="28"/>
      <c r="P8" s="28"/>
      <c r="Q8" s="28"/>
      <c r="R8" s="28"/>
    </row>
    <row r="9" spans="1:28" x14ac:dyDescent="0.25">
      <c r="A9" s="28"/>
      <c r="B9" s="28"/>
      <c r="C9" s="28"/>
      <c r="D9" s="28"/>
      <c r="E9" s="28"/>
      <c r="F9" s="28"/>
      <c r="G9" s="28"/>
      <c r="H9" s="28"/>
      <c r="I9" s="24"/>
      <c r="J9" s="28"/>
      <c r="L9" s="28"/>
      <c r="M9" s="28"/>
      <c r="N9" s="28"/>
      <c r="O9" s="28"/>
      <c r="P9" s="28"/>
      <c r="Q9" s="28"/>
      <c r="R9" s="28"/>
    </row>
    <row r="10" spans="1:28" x14ac:dyDescent="0.25">
      <c r="A10" s="40" t="s">
        <v>3</v>
      </c>
      <c r="B10" s="36"/>
      <c r="C10" s="36"/>
      <c r="D10" s="36"/>
      <c r="E10" s="36"/>
      <c r="F10" s="36"/>
      <c r="G10" s="36"/>
      <c r="H10" s="36"/>
      <c r="I10" s="24"/>
      <c r="J10" s="28"/>
      <c r="K10" s="40" t="s">
        <v>3</v>
      </c>
      <c r="L10" s="36"/>
      <c r="M10" s="36"/>
      <c r="N10" s="36"/>
      <c r="O10" s="36"/>
      <c r="P10" s="36"/>
      <c r="Q10" s="36"/>
      <c r="R10" s="36"/>
      <c r="T10" s="40" t="s">
        <v>3</v>
      </c>
    </row>
    <row r="11" spans="1:28" x14ac:dyDescent="0.25">
      <c r="A11" s="41"/>
      <c r="B11" s="31" t="s">
        <v>28</v>
      </c>
      <c r="C11" s="31" t="s">
        <v>29</v>
      </c>
      <c r="D11" s="31" t="s">
        <v>30</v>
      </c>
      <c r="E11" s="31" t="s">
        <v>31</v>
      </c>
      <c r="F11" s="31" t="s">
        <v>32</v>
      </c>
      <c r="G11" s="31" t="s">
        <v>33</v>
      </c>
      <c r="H11" s="31" t="s">
        <v>34</v>
      </c>
      <c r="I11" s="24"/>
      <c r="J11" s="28"/>
      <c r="K11" s="41"/>
      <c r="L11" s="31" t="s">
        <v>28</v>
      </c>
      <c r="M11" s="31" t="s">
        <v>29</v>
      </c>
      <c r="N11" s="31" t="s">
        <v>30</v>
      </c>
      <c r="O11" s="31" t="s">
        <v>31</v>
      </c>
      <c r="P11" s="31" t="s">
        <v>32</v>
      </c>
      <c r="Q11" s="31" t="s">
        <v>33</v>
      </c>
      <c r="R11" s="31" t="s">
        <v>34</v>
      </c>
      <c r="T11" s="28" t="s">
        <v>23</v>
      </c>
      <c r="U11" s="31" t="s">
        <v>28</v>
      </c>
      <c r="V11" s="31" t="s">
        <v>29</v>
      </c>
      <c r="W11" s="31" t="s">
        <v>30</v>
      </c>
      <c r="X11" s="31" t="s">
        <v>31</v>
      </c>
      <c r="Y11" s="31" t="s">
        <v>32</v>
      </c>
      <c r="Z11" s="31" t="s">
        <v>33</v>
      </c>
      <c r="AA11" s="31" t="s">
        <v>34</v>
      </c>
      <c r="AB11" s="28" t="s">
        <v>24</v>
      </c>
    </row>
    <row r="12" spans="1:28" x14ac:dyDescent="0.25">
      <c r="A12" s="42">
        <v>0.1</v>
      </c>
      <c r="B12" s="33">
        <v>3.3338206695448752E-3</v>
      </c>
      <c r="C12" s="33">
        <v>3.266618292574765E-3</v>
      </c>
      <c r="D12" s="33">
        <v>4.16414083919045E-3</v>
      </c>
      <c r="E12" s="33">
        <v>-1.2923380123740551E-2</v>
      </c>
      <c r="F12" s="33">
        <v>-3.4498366966015548E-2</v>
      </c>
      <c r="G12" s="33">
        <v>-5.1006947629654548E-2</v>
      </c>
      <c r="H12" s="33">
        <v>-8.847030843821195E-2</v>
      </c>
      <c r="I12" s="24"/>
      <c r="J12" s="28"/>
      <c r="K12" s="42">
        <v>0.1</v>
      </c>
      <c r="L12" s="33">
        <f>'2-3'!Q3</f>
        <v>3.3338206695448752E-3</v>
      </c>
      <c r="M12" s="33">
        <f>'2-3'!R3</f>
        <v>3.266618292574765E-3</v>
      </c>
      <c r="N12" s="33">
        <f>'2-3'!S3</f>
        <v>4.16414083919045E-3</v>
      </c>
      <c r="O12" s="33">
        <f>'2-3'!T3</f>
        <v>-1.2923380123740551E-2</v>
      </c>
      <c r="P12" s="33">
        <f>'2-3'!U3</f>
        <v>-3.4498366966015548E-2</v>
      </c>
      <c r="Q12" s="33">
        <f>'2-3'!V3</f>
        <v>-5.1006947629654548E-2</v>
      </c>
      <c r="R12" s="33">
        <f>'2-3'!W3</f>
        <v>-8.847030843821195E-2</v>
      </c>
      <c r="T12" s="42">
        <v>0.1</v>
      </c>
      <c r="U12" s="33">
        <f>'2-3'!Q11</f>
        <v>1.5619245040159289E-3</v>
      </c>
      <c r="V12" s="33">
        <f>'2-3'!R11</f>
        <v>-8.5624244375015317E-4</v>
      </c>
      <c r="W12" s="33">
        <f>'2-3'!S11</f>
        <v>8.6103072800726155E-3</v>
      </c>
      <c r="X12" s="33">
        <f>'2-3'!T11</f>
        <v>1.86483388300792E-2</v>
      </c>
      <c r="Y12" s="33">
        <f>'2-3'!U11</f>
        <v>2.1006327525553599E-2</v>
      </c>
      <c r="Z12" s="33">
        <f>'2-3'!V11</f>
        <v>1.8275109572985351E-2</v>
      </c>
      <c r="AA12" s="33">
        <f>'2-3'!W11</f>
        <v>1.5563951078173599E-2</v>
      </c>
      <c r="AB12" s="44">
        <f>'2-3'!X11</f>
        <v>1.1829959478161447E-2</v>
      </c>
    </row>
    <row r="13" spans="1:28" x14ac:dyDescent="0.25">
      <c r="A13" s="43">
        <v>0.5</v>
      </c>
      <c r="B13" s="32">
        <v>2.1957259504597877E-2</v>
      </c>
      <c r="C13" s="32">
        <v>2.9165684149744152E-2</v>
      </c>
      <c r="D13" s="32">
        <v>4.42813333968122E-2</v>
      </c>
      <c r="E13" s="32">
        <v>6.8672890270176701E-2</v>
      </c>
      <c r="F13" s="32">
        <v>8.566720319304999E-2</v>
      </c>
      <c r="G13" s="32">
        <v>9.0691146847718299E-2</v>
      </c>
      <c r="H13" s="32">
        <v>0.10928630946649534</v>
      </c>
      <c r="I13" s="24"/>
      <c r="J13" s="28"/>
      <c r="K13" s="43">
        <v>0.5</v>
      </c>
      <c r="L13" s="32">
        <f>'2-3'!Q4</f>
        <v>2.1957259504597877E-2</v>
      </c>
      <c r="M13" s="32">
        <f>'2-3'!R4</f>
        <v>2.9165684149744152E-2</v>
      </c>
      <c r="N13" s="32">
        <f>'2-3'!S4</f>
        <v>4.42813333968122E-2</v>
      </c>
      <c r="O13" s="32">
        <f>'2-3'!T4</f>
        <v>6.8672890270176701E-2</v>
      </c>
      <c r="P13" s="32">
        <f>'2-3'!U4</f>
        <v>8.566720319304999E-2</v>
      </c>
      <c r="Q13" s="32">
        <f>'2-3'!V4</f>
        <v>9.0691146847718299E-2</v>
      </c>
      <c r="R13" s="32">
        <f>'2-3'!W4</f>
        <v>0.10928630946649534</v>
      </c>
      <c r="T13" s="43">
        <v>0.5</v>
      </c>
      <c r="U13" s="32">
        <f>'2-3'!Q12</f>
        <v>2.1561131248390149E-2</v>
      </c>
      <c r="V13" s="32">
        <f>'2-3'!R12</f>
        <v>2.3031353310034999E-2</v>
      </c>
      <c r="W13" s="32">
        <f>'2-3'!S12</f>
        <v>2.71647643284075E-2</v>
      </c>
      <c r="X13" s="32">
        <f>'2-3'!T12</f>
        <v>2.6804802647222251E-2</v>
      </c>
      <c r="Y13" s="32">
        <f>'2-3'!U12</f>
        <v>2.5203926387678398E-2</v>
      </c>
      <c r="Z13" s="32">
        <f>'2-3'!V12</f>
        <v>2.413816957807155E-2</v>
      </c>
      <c r="AA13" s="32">
        <f>'2-3'!W12</f>
        <v>2.37039184368018E-2</v>
      </c>
      <c r="AB13" s="44">
        <f>'2-3'!X12</f>
        <v>2.4515437990943807E-2</v>
      </c>
    </row>
    <row r="14" spans="1:28" x14ac:dyDescent="0.25">
      <c r="A14" s="42">
        <v>0.9</v>
      </c>
      <c r="B14" s="33">
        <v>6.08607249186357E-2</v>
      </c>
      <c r="C14" s="33">
        <v>6.0973122771141447E-2</v>
      </c>
      <c r="D14" s="33">
        <v>9.2969565072543295E-2</v>
      </c>
      <c r="E14" s="33">
        <v>0.15545576372542455</v>
      </c>
      <c r="F14" s="33">
        <v>0.20916774480455863</v>
      </c>
      <c r="G14" s="33">
        <v>0.21966412657643625</v>
      </c>
      <c r="H14" s="33">
        <v>0.27430446757582055</v>
      </c>
      <c r="I14" s="24"/>
      <c r="J14" s="28"/>
      <c r="K14" s="42">
        <v>0.9</v>
      </c>
      <c r="L14" s="33">
        <f>'2-3'!Q5</f>
        <v>6.08607249186357E-2</v>
      </c>
      <c r="M14" s="33">
        <f>'2-3'!R5</f>
        <v>6.0973122771141447E-2</v>
      </c>
      <c r="N14" s="33">
        <f>'2-3'!S5</f>
        <v>9.2969565072543295E-2</v>
      </c>
      <c r="O14" s="33">
        <f>'2-3'!T5</f>
        <v>0.15545576372542455</v>
      </c>
      <c r="P14" s="33">
        <f>'2-3'!U5</f>
        <v>0.20916774480455863</v>
      </c>
      <c r="Q14" s="33">
        <f>'2-3'!V5</f>
        <v>0.21966412657643625</v>
      </c>
      <c r="R14" s="33">
        <f>'2-3'!W5</f>
        <v>0.27430446757582055</v>
      </c>
      <c r="T14" s="42">
        <v>0.9</v>
      </c>
      <c r="U14" s="33">
        <f>'2-3'!Q13</f>
        <v>4.8319908323507701E-2</v>
      </c>
      <c r="V14" s="33">
        <f>'2-3'!R13</f>
        <v>4.5660486757001649E-2</v>
      </c>
      <c r="W14" s="33">
        <f>'2-3'!S13</f>
        <v>3.0151003458088903E-2</v>
      </c>
      <c r="X14" s="33">
        <f>'2-3'!T13</f>
        <v>2.0908324007349301E-2</v>
      </c>
      <c r="Y14" s="33">
        <f>'2-3'!U13</f>
        <v>1.9305906574181349E-2</v>
      </c>
      <c r="Z14" s="33">
        <f>'2-3'!V13</f>
        <v>1.860782133994475E-2</v>
      </c>
      <c r="AA14" s="33">
        <f>'2-3'!W13</f>
        <v>1.798695151064585E-2</v>
      </c>
      <c r="AB14" s="44">
        <f>'2-3'!X13</f>
        <v>2.8705771710102791E-2</v>
      </c>
    </row>
    <row r="15" spans="1:28" x14ac:dyDescent="0.25">
      <c r="A15" s="29" t="s">
        <v>2</v>
      </c>
      <c r="B15" s="28"/>
      <c r="C15" s="28"/>
      <c r="D15" s="28"/>
      <c r="E15" s="28"/>
      <c r="F15" s="28"/>
      <c r="G15" s="28"/>
      <c r="H15" s="28"/>
      <c r="I15" s="24"/>
      <c r="J15" s="28"/>
      <c r="K15" s="29"/>
      <c r="L15" s="28"/>
      <c r="M15" s="28"/>
      <c r="N15" s="28"/>
      <c r="O15" s="28"/>
      <c r="P15" s="28"/>
      <c r="Q15" s="28"/>
      <c r="R15" s="28"/>
    </row>
    <row r="16" spans="1:28" x14ac:dyDescent="0.25">
      <c r="A16" s="28"/>
      <c r="B16" s="28"/>
      <c r="C16" s="28"/>
      <c r="D16" s="28"/>
      <c r="E16" s="28"/>
      <c r="F16" s="28"/>
      <c r="G16" s="28"/>
      <c r="H16" s="28"/>
      <c r="I16" s="24"/>
      <c r="J16" s="28"/>
      <c r="L16" s="28"/>
      <c r="M16" s="28"/>
      <c r="N16" s="28"/>
      <c r="O16" s="28"/>
      <c r="P16" s="28"/>
      <c r="Q16" s="28"/>
      <c r="R16" s="28"/>
    </row>
    <row r="17" spans="1:28" x14ac:dyDescent="0.25">
      <c r="A17" s="40" t="s">
        <v>4</v>
      </c>
      <c r="B17" s="36"/>
      <c r="C17" s="36"/>
      <c r="D17" s="36"/>
      <c r="E17" s="36"/>
      <c r="F17" s="36"/>
      <c r="G17" s="36"/>
      <c r="H17" s="36"/>
      <c r="I17" s="24"/>
      <c r="J17" s="28"/>
      <c r="K17" s="40" t="s">
        <v>4</v>
      </c>
      <c r="L17" s="36"/>
      <c r="M17" s="36"/>
      <c r="N17" s="36"/>
      <c r="O17" s="36"/>
      <c r="P17" s="36"/>
      <c r="Q17" s="36"/>
      <c r="R17" s="36"/>
      <c r="T17" s="40" t="s">
        <v>4</v>
      </c>
    </row>
    <row r="18" spans="1:28" x14ac:dyDescent="0.25">
      <c r="A18" s="41"/>
      <c r="B18" s="31" t="s">
        <v>28</v>
      </c>
      <c r="C18" s="31" t="s">
        <v>29</v>
      </c>
      <c r="D18" s="31" t="s">
        <v>30</v>
      </c>
      <c r="E18" s="31" t="s">
        <v>31</v>
      </c>
      <c r="F18" s="31" t="s">
        <v>32</v>
      </c>
      <c r="G18" s="31" t="s">
        <v>33</v>
      </c>
      <c r="H18" s="31" t="s">
        <v>34</v>
      </c>
      <c r="I18" s="24"/>
      <c r="J18" s="28"/>
      <c r="K18" s="41"/>
      <c r="L18" s="31" t="s">
        <v>28</v>
      </c>
      <c r="M18" s="31" t="s">
        <v>29</v>
      </c>
      <c r="N18" s="31" t="s">
        <v>30</v>
      </c>
      <c r="O18" s="31" t="s">
        <v>31</v>
      </c>
      <c r="P18" s="31" t="s">
        <v>32</v>
      </c>
      <c r="Q18" s="31" t="s">
        <v>33</v>
      </c>
      <c r="R18" s="31" t="s">
        <v>34</v>
      </c>
      <c r="T18" s="28" t="s">
        <v>23</v>
      </c>
      <c r="U18" s="31" t="s">
        <v>28</v>
      </c>
      <c r="V18" s="31" t="s">
        <v>29</v>
      </c>
      <c r="W18" s="31" t="s">
        <v>30</v>
      </c>
      <c r="X18" s="31" t="s">
        <v>31</v>
      </c>
      <c r="Y18" s="31" t="s">
        <v>32</v>
      </c>
      <c r="Z18" s="31" t="s">
        <v>33</v>
      </c>
      <c r="AA18" s="31" t="s">
        <v>34</v>
      </c>
      <c r="AB18" s="28" t="s">
        <v>24</v>
      </c>
    </row>
    <row r="19" spans="1:28" x14ac:dyDescent="0.25">
      <c r="A19" s="42">
        <v>0.1</v>
      </c>
      <c r="B19" s="33">
        <v>8.0455349361667709E-3</v>
      </c>
      <c r="C19" s="33">
        <v>8.0030923282474464E-3</v>
      </c>
      <c r="D19" s="33">
        <v>1.2436545831245321E-2</v>
      </c>
      <c r="E19" s="33">
        <v>7.3479721419241265E-3</v>
      </c>
      <c r="F19" s="33">
        <v>-4.2051732688711662E-3</v>
      </c>
      <c r="G19" s="33">
        <v>-1.7692712403115863E-2</v>
      </c>
      <c r="H19" s="33">
        <v>-4.6792793089544128E-2</v>
      </c>
      <c r="I19" s="24"/>
      <c r="J19" s="28"/>
      <c r="K19" s="42">
        <v>0.1</v>
      </c>
      <c r="L19" s="33">
        <f>'4-6'!Q3</f>
        <v>8.0455349361667709E-3</v>
      </c>
      <c r="M19" s="33">
        <f>'4-6'!R3</f>
        <v>8.0030923282474464E-3</v>
      </c>
      <c r="N19" s="33">
        <f>'4-6'!S3</f>
        <v>1.2436545831245321E-2</v>
      </c>
      <c r="O19" s="33">
        <f>'4-6'!T3</f>
        <v>7.3479721419241265E-3</v>
      </c>
      <c r="P19" s="33">
        <f>'4-6'!U3</f>
        <v>-4.2051732688711662E-3</v>
      </c>
      <c r="Q19" s="33">
        <f>'4-6'!V3</f>
        <v>-1.7692712403115863E-2</v>
      </c>
      <c r="R19" s="33">
        <f>'4-6'!W3</f>
        <v>-4.6792793089544128E-2</v>
      </c>
      <c r="T19" s="42">
        <v>0.1</v>
      </c>
      <c r="U19" s="33">
        <f>'4-6'!Q11</f>
        <v>6.8805957403594827E-3</v>
      </c>
      <c r="V19" s="33">
        <f>'4-6'!R11</f>
        <v>2.0661560949212566E-3</v>
      </c>
      <c r="W19" s="33">
        <f>'4-6'!S11</f>
        <v>9.3275862336682069E-3</v>
      </c>
      <c r="X19" s="33">
        <f>'4-6'!T11</f>
        <v>1.8853776064975999E-2</v>
      </c>
      <c r="Y19" s="33">
        <f>'4-6'!U11</f>
        <v>1.9778698850058066E-2</v>
      </c>
      <c r="Z19" s="33">
        <f>'4-6'!V11</f>
        <v>1.4335044883103701E-2</v>
      </c>
      <c r="AA19" s="33">
        <f>'4-6'!W11</f>
        <v>8.2372085333286271E-3</v>
      </c>
      <c r="AB19" s="44">
        <f>'4-6'!X11</f>
        <v>1.1354152342916477E-2</v>
      </c>
    </row>
    <row r="20" spans="1:28" x14ac:dyDescent="0.25">
      <c r="A20" s="43">
        <v>0.5</v>
      </c>
      <c r="B20" s="32">
        <v>2.2703683813796505E-2</v>
      </c>
      <c r="C20" s="32">
        <v>2.9637006971736903E-2</v>
      </c>
      <c r="D20" s="32">
        <v>4.4312542908727666E-2</v>
      </c>
      <c r="E20" s="32">
        <v>6.762258797147444E-2</v>
      </c>
      <c r="F20" s="32">
        <v>8.3524355307546719E-2</v>
      </c>
      <c r="G20" s="32">
        <v>8.8360996598087563E-2</v>
      </c>
      <c r="H20" s="32">
        <v>0.10580772405852414</v>
      </c>
      <c r="I20" s="24"/>
      <c r="J20" s="28"/>
      <c r="K20" s="43">
        <v>0.5</v>
      </c>
      <c r="L20" s="32">
        <f>'4-6'!Q4</f>
        <v>2.2703683813796505E-2</v>
      </c>
      <c r="M20" s="32">
        <f>'4-6'!R4</f>
        <v>2.9637006971736903E-2</v>
      </c>
      <c r="N20" s="32">
        <f>'4-6'!S4</f>
        <v>4.4312542908727666E-2</v>
      </c>
      <c r="O20" s="32">
        <f>'4-6'!T4</f>
        <v>6.762258797147444E-2</v>
      </c>
      <c r="P20" s="32">
        <f>'4-6'!U4</f>
        <v>8.3524355307546719E-2</v>
      </c>
      <c r="Q20" s="32">
        <f>'4-6'!V4</f>
        <v>8.8360996598087563E-2</v>
      </c>
      <c r="R20" s="32">
        <f>'4-6'!W4</f>
        <v>0.10580772405852414</v>
      </c>
      <c r="T20" s="43">
        <v>0.5</v>
      </c>
      <c r="U20" s="32">
        <f>'4-6'!Q12</f>
        <v>1.8884150260729034E-2</v>
      </c>
      <c r="V20" s="32">
        <f>'4-6'!R12</f>
        <v>2.3551639747659798E-2</v>
      </c>
      <c r="W20" s="32">
        <f>'4-6'!S12</f>
        <v>2.6092268035312633E-2</v>
      </c>
      <c r="X20" s="32">
        <f>'4-6'!T12</f>
        <v>2.7017517571350364E-2</v>
      </c>
      <c r="Y20" s="32">
        <f>'4-6'!U12</f>
        <v>2.6596039564244372E-2</v>
      </c>
      <c r="Z20" s="32">
        <f>'4-6'!V12</f>
        <v>2.587826526147723E-2</v>
      </c>
      <c r="AA20" s="32">
        <f>'4-6'!W12</f>
        <v>2.5391672392641836E-2</v>
      </c>
      <c r="AB20" s="44">
        <f>'4-6'!X12</f>
        <v>2.4773078976202182E-2</v>
      </c>
    </row>
    <row r="21" spans="1:28" x14ac:dyDescent="0.25">
      <c r="A21" s="42">
        <v>0.9</v>
      </c>
      <c r="B21" s="33">
        <v>5.6583084149118799E-2</v>
      </c>
      <c r="C21" s="33">
        <v>5.5324092719235329E-2</v>
      </c>
      <c r="D21" s="33">
        <v>8.3692118245369637E-2</v>
      </c>
      <c r="E21" s="33">
        <v>0.133472594159741</v>
      </c>
      <c r="F21" s="33">
        <v>0.17522952044712112</v>
      </c>
      <c r="G21" s="33">
        <v>0.18298648758081751</v>
      </c>
      <c r="H21" s="33">
        <v>0.22158611796144187</v>
      </c>
      <c r="I21" s="24"/>
      <c r="J21" s="28"/>
      <c r="K21" s="42">
        <v>0.9</v>
      </c>
      <c r="L21" s="33">
        <f>'4-6'!Q5</f>
        <v>5.6583084149118799E-2</v>
      </c>
      <c r="M21" s="33">
        <f>'4-6'!R5</f>
        <v>5.5324092719235329E-2</v>
      </c>
      <c r="N21" s="33">
        <f>'4-6'!S5</f>
        <v>8.3692118245369637E-2</v>
      </c>
      <c r="O21" s="33">
        <f>'4-6'!T5</f>
        <v>0.13347259415974122</v>
      </c>
      <c r="P21" s="33">
        <f>'4-6'!U5</f>
        <v>0.17522952044712112</v>
      </c>
      <c r="Q21" s="33">
        <f>'4-6'!V5</f>
        <v>0.18298648758081751</v>
      </c>
      <c r="R21" s="33">
        <f>'4-6'!W5</f>
        <v>0.22158611796144187</v>
      </c>
      <c r="T21" s="42">
        <v>0.9</v>
      </c>
      <c r="U21" s="33">
        <f>'4-6'!Q13</f>
        <v>4.5464214902232632E-2</v>
      </c>
      <c r="V21" s="33">
        <f>'4-6'!R13</f>
        <v>3.9497055127740065E-2</v>
      </c>
      <c r="W21" s="33">
        <f>'4-6'!S13</f>
        <v>2.9022837153949335E-2</v>
      </c>
      <c r="X21" s="33">
        <f>'4-6'!T13</f>
        <v>2.2296129147401231E-2</v>
      </c>
      <c r="Y21" s="33">
        <f>'4-6'!U13</f>
        <v>2.1153451632730035E-2</v>
      </c>
      <c r="Z21" s="33">
        <f>'4-6'!V13</f>
        <v>2.0919440139995197E-2</v>
      </c>
      <c r="AA21" s="33">
        <f>'4-6'!W13</f>
        <v>1.9914067960825465E-2</v>
      </c>
      <c r="AB21" s="44">
        <f>'4-6'!X13</f>
        <v>2.8323885152124851E-2</v>
      </c>
    </row>
    <row r="22" spans="1:28" x14ac:dyDescent="0.25">
      <c r="A22" s="29" t="s">
        <v>2</v>
      </c>
      <c r="B22" s="28"/>
      <c r="C22" s="28"/>
      <c r="D22" s="28"/>
      <c r="E22" s="28"/>
      <c r="F22" s="28"/>
      <c r="G22" s="28"/>
      <c r="H22" s="28"/>
      <c r="I22" s="24"/>
      <c r="J22" s="28"/>
      <c r="K22" s="29"/>
      <c r="L22" s="28"/>
      <c r="M22" s="28"/>
      <c r="N22" s="28"/>
      <c r="O22" s="28"/>
      <c r="P22" s="28"/>
      <c r="Q22" s="28"/>
      <c r="R22" s="28"/>
    </row>
    <row r="23" spans="1:28" x14ac:dyDescent="0.25">
      <c r="A23" s="28"/>
      <c r="B23" s="28"/>
      <c r="C23" s="28"/>
      <c r="D23" s="28"/>
      <c r="E23" s="28"/>
      <c r="F23" s="28"/>
      <c r="G23" s="28"/>
      <c r="H23" s="28"/>
      <c r="I23" s="24"/>
      <c r="J23" s="28"/>
      <c r="L23" s="28"/>
      <c r="M23" s="28"/>
      <c r="N23" s="28"/>
      <c r="O23" s="28"/>
      <c r="P23" s="28"/>
      <c r="Q23" s="28"/>
      <c r="R23" s="28"/>
    </row>
    <row r="24" spans="1:28" x14ac:dyDescent="0.25">
      <c r="A24" s="40" t="s">
        <v>5</v>
      </c>
      <c r="B24" s="36"/>
      <c r="C24" s="36"/>
      <c r="D24" s="36"/>
      <c r="E24" s="36"/>
      <c r="F24" s="36"/>
      <c r="G24" s="36"/>
      <c r="H24" s="36"/>
      <c r="I24" s="24"/>
      <c r="J24" s="28"/>
      <c r="K24" s="40" t="s">
        <v>5</v>
      </c>
      <c r="L24" s="36"/>
      <c r="M24" s="36"/>
      <c r="N24" s="36"/>
      <c r="O24" s="36"/>
      <c r="P24" s="36"/>
      <c r="Q24" s="36"/>
      <c r="R24" s="36"/>
      <c r="T24" s="40" t="s">
        <v>5</v>
      </c>
    </row>
    <row r="25" spans="1:28" x14ac:dyDescent="0.25">
      <c r="A25" s="41"/>
      <c r="B25" s="31" t="s">
        <v>28</v>
      </c>
      <c r="C25" s="31" t="s">
        <v>29</v>
      </c>
      <c r="D25" s="31" t="s">
        <v>30</v>
      </c>
      <c r="E25" s="31" t="s">
        <v>31</v>
      </c>
      <c r="F25" s="31" t="s">
        <v>32</v>
      </c>
      <c r="G25" s="31" t="s">
        <v>33</v>
      </c>
      <c r="H25" s="31" t="s">
        <v>34</v>
      </c>
      <c r="I25" s="24"/>
      <c r="J25" s="28"/>
      <c r="K25" s="41"/>
      <c r="L25" s="31" t="s">
        <v>28</v>
      </c>
      <c r="M25" s="31" t="s">
        <v>29</v>
      </c>
      <c r="N25" s="31" t="s">
        <v>30</v>
      </c>
      <c r="O25" s="31" t="s">
        <v>31</v>
      </c>
      <c r="P25" s="31" t="s">
        <v>32</v>
      </c>
      <c r="Q25" s="31" t="s">
        <v>33</v>
      </c>
      <c r="R25" s="31" t="s">
        <v>34</v>
      </c>
      <c r="T25" s="28" t="s">
        <v>23</v>
      </c>
      <c r="U25" s="31" t="s">
        <v>28</v>
      </c>
      <c r="V25" s="31" t="s">
        <v>29</v>
      </c>
      <c r="W25" s="31" t="s">
        <v>30</v>
      </c>
      <c r="X25" s="31" t="s">
        <v>31</v>
      </c>
      <c r="Y25" s="31" t="s">
        <v>32</v>
      </c>
      <c r="Z25" s="31" t="s">
        <v>33</v>
      </c>
      <c r="AA25" s="31" t="s">
        <v>34</v>
      </c>
      <c r="AB25" s="28" t="s">
        <v>24</v>
      </c>
    </row>
    <row r="26" spans="1:28" x14ac:dyDescent="0.25">
      <c r="A26" s="42">
        <v>0.1</v>
      </c>
      <c r="B26" s="33">
        <v>9.5335826421121626E-3</v>
      </c>
      <c r="C26" s="33">
        <v>9.9423546035092326E-3</v>
      </c>
      <c r="D26" s="33">
        <v>1.5458457776247747E-2</v>
      </c>
      <c r="E26" s="33">
        <v>1.3080508660628813E-2</v>
      </c>
      <c r="F26" s="33">
        <v>5.6791132078566099E-3</v>
      </c>
      <c r="G26" s="33">
        <v>-7.5453475710130511E-4</v>
      </c>
      <c r="H26" s="33">
        <v>-1.4890972414289277E-2</v>
      </c>
      <c r="I26" s="24"/>
      <c r="J26" s="28"/>
      <c r="K26" s="42">
        <v>0.1</v>
      </c>
      <c r="L26" s="33">
        <f>'7-10'!Q3</f>
        <v>9.5335826421121626E-3</v>
      </c>
      <c r="M26" s="33">
        <f>'4-6'!R3</f>
        <v>8.0030923282474464E-3</v>
      </c>
      <c r="N26" s="33">
        <f>'4-6'!S3</f>
        <v>1.2436545831245321E-2</v>
      </c>
      <c r="O26" s="33">
        <f>'4-6'!T3</f>
        <v>7.3479721419241265E-3</v>
      </c>
      <c r="P26" s="33">
        <f>'4-6'!U3</f>
        <v>-4.2051732688711662E-3</v>
      </c>
      <c r="Q26" s="33">
        <f>'4-6'!V3</f>
        <v>-1.7692712403115863E-2</v>
      </c>
      <c r="R26" s="33">
        <f>'4-6'!W3</f>
        <v>-4.6792793089544128E-2</v>
      </c>
      <c r="T26" s="42">
        <v>0.1</v>
      </c>
      <c r="U26" s="33">
        <f>'7-10'!Q11</f>
        <v>9.05289933297352E-3</v>
      </c>
      <c r="V26" s="33">
        <f>'7-10'!R11</f>
        <v>2.3496719953486301E-3</v>
      </c>
      <c r="W26" s="33">
        <f>'7-10'!S11</f>
        <v>7.2147387132367406E-3</v>
      </c>
      <c r="X26" s="33">
        <f>'7-10'!T11</f>
        <v>1.1692032420994397E-2</v>
      </c>
      <c r="Y26" s="33">
        <f>'7-10'!U11</f>
        <v>1.0398283170677902E-2</v>
      </c>
      <c r="Z26" s="33">
        <f>'7-10'!V11</f>
        <v>4.6481804181509549E-3</v>
      </c>
      <c r="AA26" s="33">
        <f>'7-10'!W11</f>
        <v>4.1443828664661155E-4</v>
      </c>
      <c r="AB26" s="44">
        <f>'7-10'!X11</f>
        <v>6.5386063340041089E-3</v>
      </c>
    </row>
    <row r="27" spans="1:28" x14ac:dyDescent="0.25">
      <c r="A27" s="43">
        <v>0.5</v>
      </c>
      <c r="B27" s="32">
        <v>2.3312609026520235E-2</v>
      </c>
      <c r="C27" s="32">
        <v>2.9701949442450699E-2</v>
      </c>
      <c r="D27" s="32">
        <v>4.4135655090280099E-2</v>
      </c>
      <c r="E27" s="32">
        <v>6.7046949339245501E-2</v>
      </c>
      <c r="F27" s="32">
        <v>8.3164177104219056E-2</v>
      </c>
      <c r="G27" s="32">
        <v>8.8494476309582834E-2</v>
      </c>
      <c r="H27" s="32">
        <v>0.10632588097613396</v>
      </c>
      <c r="I27" s="24"/>
      <c r="J27" s="28"/>
      <c r="K27" s="43">
        <v>0.5</v>
      </c>
      <c r="L27" s="32">
        <f>'7-10'!Q4</f>
        <v>2.3312609026520235E-2</v>
      </c>
      <c r="M27" s="32">
        <f>'4-6'!R4</f>
        <v>2.9637006971736903E-2</v>
      </c>
      <c r="N27" s="32">
        <f>'4-6'!S4</f>
        <v>4.4312542908727666E-2</v>
      </c>
      <c r="O27" s="32">
        <f>'4-6'!T4</f>
        <v>6.762258797147444E-2</v>
      </c>
      <c r="P27" s="32">
        <f>'4-6'!U4</f>
        <v>8.3524355307546719E-2</v>
      </c>
      <c r="Q27" s="32">
        <f>'4-6'!V4</f>
        <v>8.8360996598087563E-2</v>
      </c>
      <c r="R27" s="32">
        <f>'4-6'!W4</f>
        <v>0.10580772405852414</v>
      </c>
      <c r="T27" s="43">
        <v>0.5</v>
      </c>
      <c r="U27" s="32">
        <f>'7-10'!Q12</f>
        <v>1.9682458765695798E-2</v>
      </c>
      <c r="V27" s="32">
        <f>'7-10'!R12</f>
        <v>2.3506489787477148E-2</v>
      </c>
      <c r="W27" s="32">
        <f>'7-10'!S12</f>
        <v>2.5453493391075874E-2</v>
      </c>
      <c r="X27" s="32">
        <f>'7-10'!T12</f>
        <v>2.5819362333661174E-2</v>
      </c>
      <c r="Y27" s="32">
        <f>'7-10'!U12</f>
        <v>2.5592370963461876E-2</v>
      </c>
      <c r="Z27" s="32">
        <f>'7-10'!V12</f>
        <v>2.50453828323134E-2</v>
      </c>
      <c r="AA27" s="32">
        <f>'7-10'!W12</f>
        <v>2.4017064827721001E-2</v>
      </c>
      <c r="AB27" s="44">
        <f>'7-10'!X12</f>
        <v>2.4159517557343749E-2</v>
      </c>
    </row>
    <row r="28" spans="1:28" x14ac:dyDescent="0.25">
      <c r="A28" s="42">
        <v>0.9</v>
      </c>
      <c r="B28" s="33">
        <v>5.4272140740462979E-2</v>
      </c>
      <c r="C28" s="33">
        <v>5.1775425494765548E-2</v>
      </c>
      <c r="D28" s="33">
        <v>7.7989698055135781E-2</v>
      </c>
      <c r="E28" s="33">
        <v>0.12075546695763692</v>
      </c>
      <c r="F28" s="33">
        <v>0.15614338531374189</v>
      </c>
      <c r="G28" s="33">
        <v>0.16190757251840421</v>
      </c>
      <c r="H28" s="33">
        <v>0.1917168740979564</v>
      </c>
      <c r="I28" s="24"/>
      <c r="J28" s="28"/>
      <c r="K28" s="42">
        <v>0.9</v>
      </c>
      <c r="L28" s="33">
        <f>'7-10'!Q5</f>
        <v>5.4272140740462979E-2</v>
      </c>
      <c r="M28" s="33">
        <f>'4-6'!R5</f>
        <v>5.5324092719235329E-2</v>
      </c>
      <c r="N28" s="33">
        <f>'4-6'!S5</f>
        <v>8.3692118245369637E-2</v>
      </c>
      <c r="O28" s="33">
        <f>'4-6'!T5</f>
        <v>0.13347259415974122</v>
      </c>
      <c r="P28" s="33">
        <f>'4-6'!U5</f>
        <v>0.17522952044712112</v>
      </c>
      <c r="Q28" s="33">
        <f>'4-6'!V5</f>
        <v>0.18298648758081751</v>
      </c>
      <c r="R28" s="33">
        <f>'4-6'!W5</f>
        <v>0.22158611796144187</v>
      </c>
      <c r="T28" s="42">
        <v>0.9</v>
      </c>
      <c r="U28" s="33">
        <f>'7-10'!Q13</f>
        <v>3.5751180197612226E-2</v>
      </c>
      <c r="V28" s="33">
        <f>'7-10'!R13</f>
        <v>3.5272110594304532E-2</v>
      </c>
      <c r="W28" s="33">
        <f>'7-10'!S13</f>
        <v>2.8116697190692222E-2</v>
      </c>
      <c r="X28" s="33">
        <f>'7-10'!T13</f>
        <v>2.3897886413045598E-2</v>
      </c>
      <c r="Y28" s="33">
        <f>'7-10'!U13</f>
        <v>2.2965269443408074E-2</v>
      </c>
      <c r="Z28" s="33">
        <f>'7-10'!V13</f>
        <v>2.2898931183454527E-2</v>
      </c>
      <c r="AA28" s="33">
        <f>'7-10'!W13</f>
        <v>2.2249009664702276E-2</v>
      </c>
      <c r="AB28" s="44">
        <f>'7-10'!X13</f>
        <v>2.7307297812459923E-2</v>
      </c>
    </row>
    <row r="29" spans="1:28" x14ac:dyDescent="0.25">
      <c r="A29" s="29" t="s">
        <v>2</v>
      </c>
      <c r="B29" s="28"/>
      <c r="C29" s="28"/>
      <c r="D29" s="28"/>
      <c r="E29" s="28"/>
      <c r="F29" s="28"/>
      <c r="G29" s="28"/>
      <c r="H29" s="28"/>
      <c r="I29" s="24"/>
      <c r="J29" s="28"/>
      <c r="K29" s="29"/>
      <c r="L29" s="28"/>
      <c r="M29" s="28"/>
      <c r="N29" s="28"/>
      <c r="O29" s="28"/>
      <c r="P29" s="28"/>
      <c r="Q29" s="28"/>
      <c r="R29" s="28"/>
    </row>
    <row r="30" spans="1:28" x14ac:dyDescent="0.25">
      <c r="A30" s="28"/>
      <c r="B30" s="28"/>
      <c r="C30" s="28"/>
      <c r="D30" s="28"/>
      <c r="E30" s="28"/>
      <c r="F30" s="28"/>
      <c r="G30" s="28"/>
      <c r="H30" s="28"/>
      <c r="I30" s="24"/>
      <c r="J30" s="28"/>
      <c r="L30" s="28"/>
      <c r="M30" s="28"/>
      <c r="N30" s="28"/>
      <c r="O30" s="28"/>
      <c r="P30" s="28"/>
      <c r="Q30" s="28"/>
      <c r="R30" s="28"/>
    </row>
    <row r="31" spans="1:28" x14ac:dyDescent="0.25">
      <c r="A31" s="40" t="s">
        <v>6</v>
      </c>
      <c r="B31" s="36"/>
      <c r="C31" s="36"/>
      <c r="D31" s="36"/>
      <c r="E31" s="36"/>
      <c r="F31" s="36"/>
      <c r="G31" s="36"/>
      <c r="H31" s="36"/>
      <c r="I31" s="24"/>
      <c r="J31" s="28"/>
      <c r="K31" s="40" t="s">
        <v>6</v>
      </c>
      <c r="L31" s="36"/>
      <c r="M31" s="36"/>
      <c r="N31" s="36"/>
      <c r="O31" s="36"/>
      <c r="P31" s="36"/>
      <c r="Q31" s="36"/>
      <c r="R31" s="36"/>
      <c r="T31" s="40" t="s">
        <v>6</v>
      </c>
    </row>
    <row r="32" spans="1:28" x14ac:dyDescent="0.25">
      <c r="A32" s="41"/>
      <c r="B32" s="31" t="s">
        <v>28</v>
      </c>
      <c r="C32" s="31" t="s">
        <v>29</v>
      </c>
      <c r="D32" s="31" t="s">
        <v>30</v>
      </c>
      <c r="E32" s="31" t="s">
        <v>31</v>
      </c>
      <c r="F32" s="31" t="s">
        <v>32</v>
      </c>
      <c r="G32" s="31" t="s">
        <v>33</v>
      </c>
      <c r="H32" s="31" t="s">
        <v>34</v>
      </c>
      <c r="I32" s="24"/>
      <c r="J32" s="28"/>
      <c r="K32" s="41"/>
      <c r="L32" s="31" t="s">
        <v>28</v>
      </c>
      <c r="M32" s="31" t="s">
        <v>29</v>
      </c>
      <c r="N32" s="31" t="s">
        <v>30</v>
      </c>
      <c r="O32" s="31" t="s">
        <v>31</v>
      </c>
      <c r="P32" s="31" t="s">
        <v>32</v>
      </c>
      <c r="Q32" s="31" t="s">
        <v>33</v>
      </c>
      <c r="R32" s="31" t="s">
        <v>34</v>
      </c>
      <c r="T32" s="28" t="s">
        <v>23</v>
      </c>
      <c r="U32" s="31" t="s">
        <v>28</v>
      </c>
      <c r="V32" s="31" t="s">
        <v>29</v>
      </c>
      <c r="W32" s="31" t="s">
        <v>30</v>
      </c>
      <c r="X32" s="31" t="s">
        <v>31</v>
      </c>
      <c r="Y32" s="31" t="s">
        <v>32</v>
      </c>
      <c r="Z32" s="31" t="s">
        <v>33</v>
      </c>
      <c r="AA32" s="31" t="s">
        <v>34</v>
      </c>
      <c r="AB32" s="28" t="s">
        <v>24</v>
      </c>
    </row>
    <row r="33" spans="1:28" x14ac:dyDescent="0.25">
      <c r="A33" s="42">
        <v>0.1</v>
      </c>
      <c r="B33" s="33">
        <v>1.1878988576710535E-2</v>
      </c>
      <c r="C33" s="33">
        <v>1.6125838153216884E-2</v>
      </c>
      <c r="D33" s="33">
        <v>2.50291377772488E-2</v>
      </c>
      <c r="E33" s="33">
        <v>3.4320001817303825E-2</v>
      </c>
      <c r="F33" s="33">
        <v>3.9227940316090365E-2</v>
      </c>
      <c r="G33" s="33">
        <v>4.3332419879372759E-2</v>
      </c>
      <c r="H33" s="33">
        <v>5.0175518511104564E-2</v>
      </c>
      <c r="I33" s="24"/>
      <c r="J33" s="28"/>
      <c r="K33" s="42">
        <v>0.1</v>
      </c>
      <c r="L33" s="33">
        <f>'11-50'!Q3</f>
        <v>1.1878988576710535E-2</v>
      </c>
      <c r="M33" s="33">
        <f>'11-50'!R3</f>
        <v>1.6125838153216884E-2</v>
      </c>
      <c r="N33" s="33">
        <f>'11-50'!S3</f>
        <v>2.5029137777248755E-2</v>
      </c>
      <c r="O33" s="33">
        <f>'11-50'!T3</f>
        <v>3.4320001817303825E-2</v>
      </c>
      <c r="P33" s="33">
        <f>'11-50'!U3</f>
        <v>3.9227940316090365E-2</v>
      </c>
      <c r="Q33" s="33">
        <f>'11-50'!V3</f>
        <v>4.3332419879372759E-2</v>
      </c>
      <c r="R33" s="33">
        <f>'11-50'!W3</f>
        <v>5.0175518511104564E-2</v>
      </c>
      <c r="T33" s="42">
        <v>0.1</v>
      </c>
      <c r="U33" s="33">
        <f>'11-50'!Q11</f>
        <v>1.4064908708120818E-2</v>
      </c>
      <c r="V33" s="33">
        <f>'11-50'!R11</f>
        <v>1.110491835312661E-2</v>
      </c>
      <c r="W33" s="33">
        <f>'11-50'!S11</f>
        <v>1.3495029694476166E-2</v>
      </c>
      <c r="X33" s="33">
        <f>'11-50'!T11</f>
        <v>1.2867880116605581E-2</v>
      </c>
      <c r="Y33" s="33">
        <f>'11-50'!U11</f>
        <v>1.2542915555192938E-2</v>
      </c>
      <c r="Z33" s="33">
        <f>'11-50'!V11</f>
        <v>1.2956702726366953E-2</v>
      </c>
      <c r="AA33" s="33">
        <f>'11-50'!W11</f>
        <v>1.3178834018513042E-2</v>
      </c>
      <c r="AB33" s="44">
        <f>'11-50'!X11</f>
        <v>1.2887312738914585E-2</v>
      </c>
    </row>
    <row r="34" spans="1:28" x14ac:dyDescent="0.25">
      <c r="A34" s="43">
        <v>0.5</v>
      </c>
      <c r="B34" s="32">
        <v>2.6206900545995809E-2</v>
      </c>
      <c r="C34" s="32">
        <v>2.9318528043435717E-2</v>
      </c>
      <c r="D34" s="32">
        <v>4.3375962786811981E-2</v>
      </c>
      <c r="E34" s="32">
        <v>6.4134518220193115E-2</v>
      </c>
      <c r="F34" s="32">
        <v>7.8991465956783052E-2</v>
      </c>
      <c r="G34" s="32">
        <v>8.4858283610727184E-2</v>
      </c>
      <c r="H34" s="32">
        <v>0.10363415217972613</v>
      </c>
      <c r="I34" s="24"/>
      <c r="J34" s="28"/>
      <c r="K34" s="43">
        <v>0.5</v>
      </c>
      <c r="L34" s="32">
        <f>'11-50'!Q4</f>
        <v>2.6206900545995809E-2</v>
      </c>
      <c r="M34" s="32">
        <f>'11-50'!R4</f>
        <v>2.9318528043435717E-2</v>
      </c>
      <c r="N34" s="32">
        <f>'11-50'!S4</f>
        <v>4.3375962786811981E-2</v>
      </c>
      <c r="O34" s="32">
        <f>'11-50'!T4</f>
        <v>6.4134518220193115E-2</v>
      </c>
      <c r="P34" s="32">
        <f>'11-50'!U4</f>
        <v>7.8991465956783052E-2</v>
      </c>
      <c r="Q34" s="32">
        <f>'11-50'!V4</f>
        <v>8.4858283610727184E-2</v>
      </c>
      <c r="R34" s="32">
        <f>'11-50'!W4</f>
        <v>0.10363415217972613</v>
      </c>
      <c r="T34" s="43">
        <v>0.5</v>
      </c>
      <c r="U34" s="32">
        <f>'11-50'!Q12</f>
        <v>2.4110970786136447E-2</v>
      </c>
      <c r="V34" s="32">
        <f>'11-50'!R12</f>
        <v>2.2135524685764487E-2</v>
      </c>
      <c r="W34" s="32">
        <f>'11-50'!S12</f>
        <v>2.2143048411062329E-2</v>
      </c>
      <c r="X34" s="32">
        <f>'11-50'!T12</f>
        <v>2.2672302545336122E-2</v>
      </c>
      <c r="Y34" s="32">
        <f>'11-50'!U12</f>
        <v>2.2702035758778803E-2</v>
      </c>
      <c r="Z34" s="32">
        <f>'11-50'!V12</f>
        <v>2.2240550572530084E-2</v>
      </c>
      <c r="AA34" s="32">
        <f>'11-50'!W12</f>
        <v>2.1617667083622373E-2</v>
      </c>
      <c r="AB34" s="44">
        <f>'11-50'!X12</f>
        <v>2.2517442834747232E-2</v>
      </c>
    </row>
    <row r="35" spans="1:28" x14ac:dyDescent="0.25">
      <c r="A35" s="42">
        <v>0.9</v>
      </c>
      <c r="B35" s="33">
        <v>4.587637612330063E-2</v>
      </c>
      <c r="C35" s="33">
        <v>4.464126739868908E-2</v>
      </c>
      <c r="D35" s="33">
        <v>6.6608739056690597E-2</v>
      </c>
      <c r="E35" s="33">
        <v>9.9920577713481354E-2</v>
      </c>
      <c r="F35" s="33">
        <v>0.12648987203328479</v>
      </c>
      <c r="G35" s="33">
        <v>0.13065086062173539</v>
      </c>
      <c r="H35" s="33">
        <v>0.14849011527320025</v>
      </c>
      <c r="I35" s="24"/>
      <c r="J35" s="28"/>
      <c r="K35" s="42">
        <v>0.9</v>
      </c>
      <c r="L35" s="33">
        <f>'11-50'!Q5</f>
        <v>4.587637612330063E-2</v>
      </c>
      <c r="M35" s="33">
        <f>'11-50'!R5</f>
        <v>4.464126739868908E-2</v>
      </c>
      <c r="N35" s="33">
        <f>'11-50'!S5</f>
        <v>6.6608739056690597E-2</v>
      </c>
      <c r="O35" s="33">
        <f>'11-50'!T5</f>
        <v>9.9920577713481354E-2</v>
      </c>
      <c r="P35" s="33">
        <f>'11-50'!U5</f>
        <v>0.12648987203328479</v>
      </c>
      <c r="Q35" s="33">
        <f>'11-50'!V5</f>
        <v>0.13065086062173539</v>
      </c>
      <c r="R35" s="33">
        <f>'11-50'!W5</f>
        <v>0.14849011527320025</v>
      </c>
      <c r="T35" s="42">
        <v>0.9</v>
      </c>
      <c r="U35" s="33">
        <f>'11-50'!Q13</f>
        <v>2.8580173010177463E-2</v>
      </c>
      <c r="V35" s="33">
        <f>'11-50'!R13</f>
        <v>2.7990167402128591E-2</v>
      </c>
      <c r="W35" s="33">
        <f>'11-50'!S13</f>
        <v>2.5408509858612417E-2</v>
      </c>
      <c r="X35" s="33">
        <f>'11-50'!T13</f>
        <v>2.452559835175671E-2</v>
      </c>
      <c r="Y35" s="33">
        <f>'11-50'!U13</f>
        <v>2.4344562228224474E-2</v>
      </c>
      <c r="Z35" s="33">
        <f>'11-50'!V13</f>
        <v>2.3833419962971662E-2</v>
      </c>
      <c r="AA35" s="33">
        <f>'11-50'!W13</f>
        <v>2.3183926763536221E-2</v>
      </c>
      <c r="AB35" s="44">
        <f>'11-50'!X13</f>
        <v>2.5409479653915368E-2</v>
      </c>
    </row>
    <row r="36" spans="1:28" x14ac:dyDescent="0.25">
      <c r="A36" s="29" t="s">
        <v>2</v>
      </c>
      <c r="B36" s="28"/>
      <c r="C36" s="28"/>
      <c r="D36" s="28"/>
      <c r="E36" s="28"/>
      <c r="F36" s="28"/>
      <c r="G36" s="28"/>
      <c r="H36" s="28"/>
      <c r="I36" s="24"/>
      <c r="J36" s="28"/>
      <c r="K36" s="29"/>
    </row>
    <row r="37" spans="1:28" x14ac:dyDescent="0.25">
      <c r="I37" s="24"/>
    </row>
    <row r="38" spans="1:28" x14ac:dyDescent="0.25">
      <c r="A38" s="37" t="s">
        <v>25</v>
      </c>
      <c r="B38" s="28"/>
      <c r="C38" s="28"/>
      <c r="D38" s="28"/>
      <c r="E38" s="28"/>
      <c r="F38" s="28"/>
      <c r="G38" s="28"/>
      <c r="H38" s="28"/>
      <c r="I38" s="24"/>
      <c r="K38" s="37"/>
    </row>
    <row r="39" spans="1:28" x14ac:dyDescent="0.25">
      <c r="A39" s="28" t="s">
        <v>26</v>
      </c>
      <c r="B39" s="28"/>
      <c r="C39" s="28"/>
      <c r="D39" s="28"/>
      <c r="E39" s="28"/>
      <c r="F39" s="28"/>
      <c r="G39" s="28"/>
      <c r="H39" s="28"/>
      <c r="I39" s="24"/>
    </row>
    <row r="40" spans="1:28" x14ac:dyDescent="0.25">
      <c r="A40" s="40" t="s">
        <v>1</v>
      </c>
      <c r="B40" s="36"/>
      <c r="C40" s="36"/>
      <c r="D40" s="36"/>
      <c r="E40" s="36"/>
      <c r="F40" s="36"/>
      <c r="G40" s="36"/>
      <c r="H40" s="36"/>
      <c r="I40" s="24"/>
      <c r="K40" s="40" t="s">
        <v>1</v>
      </c>
      <c r="L40" s="36"/>
      <c r="M40" s="36"/>
      <c r="N40" s="36"/>
      <c r="O40" s="36"/>
      <c r="P40" s="36"/>
      <c r="Q40" s="36"/>
      <c r="R40" s="36"/>
    </row>
    <row r="41" spans="1:28" x14ac:dyDescent="0.25">
      <c r="A41" s="41"/>
      <c r="B41" s="31" t="s">
        <v>28</v>
      </c>
      <c r="C41" s="31" t="s">
        <v>29</v>
      </c>
      <c r="D41" s="31" t="s">
        <v>30</v>
      </c>
      <c r="E41" s="31" t="s">
        <v>31</v>
      </c>
      <c r="F41" s="31" t="s">
        <v>32</v>
      </c>
      <c r="G41" s="31" t="s">
        <v>33</v>
      </c>
      <c r="H41" s="31" t="s">
        <v>34</v>
      </c>
      <c r="I41" s="24"/>
      <c r="K41" s="41"/>
      <c r="L41" s="31"/>
      <c r="M41" s="31"/>
      <c r="N41" s="31"/>
      <c r="O41" s="31"/>
      <c r="P41" s="31"/>
      <c r="Q41" s="31"/>
      <c r="R41" s="31"/>
    </row>
    <row r="42" spans="1:28" x14ac:dyDescent="0.25">
      <c r="A42" s="42">
        <v>0.1</v>
      </c>
      <c r="B42" s="35">
        <v>-1.7413456865988941E-4</v>
      </c>
      <c r="C42" s="35">
        <v>-3.3652133699035858E-4</v>
      </c>
      <c r="D42" s="35">
        <v>-9.5677153867868014E-4</v>
      </c>
      <c r="E42" s="35">
        <v>-4.5059605220024723E-3</v>
      </c>
      <c r="F42" s="35">
        <v>-8.030635816052123E-3</v>
      </c>
      <c r="G42" s="35">
        <v>-9.8636932775675312E-3</v>
      </c>
      <c r="H42" s="35">
        <v>-1.4688479294471923E-2</v>
      </c>
      <c r="I42" s="24"/>
      <c r="K42" s="42">
        <v>0.1</v>
      </c>
      <c r="L42" s="35">
        <f>(L5+1)^(1/12)-1</f>
        <v>-1.7413456865988941E-4</v>
      </c>
      <c r="M42" s="35">
        <f t="shared" ref="M42:R42" si="0">(M5+1)^(1/12)-1</f>
        <v>-3.3652133699035858E-4</v>
      </c>
      <c r="N42" s="35">
        <f t="shared" si="0"/>
        <v>-9.5677153867868014E-4</v>
      </c>
      <c r="O42" s="35">
        <f t="shared" si="0"/>
        <v>-4.5059605220024723E-3</v>
      </c>
      <c r="P42" s="35">
        <f t="shared" si="0"/>
        <v>-8.030635816052123E-3</v>
      </c>
      <c r="Q42" s="35">
        <f t="shared" si="0"/>
        <v>-9.8636932775675312E-3</v>
      </c>
      <c r="R42" s="35">
        <f t="shared" si="0"/>
        <v>-1.4688479294471923E-2</v>
      </c>
    </row>
    <row r="43" spans="1:28" x14ac:dyDescent="0.25">
      <c r="A43" s="43">
        <v>0.5</v>
      </c>
      <c r="B43" s="34">
        <v>1.6991440716567219E-3</v>
      </c>
      <c r="C43" s="34">
        <v>2.2867577295626607E-3</v>
      </c>
      <c r="D43" s="34">
        <v>3.5103578273538716E-3</v>
      </c>
      <c r="E43" s="34">
        <v>5.7432794692742206E-3</v>
      </c>
      <c r="F43" s="34">
        <v>7.3062873752260948E-3</v>
      </c>
      <c r="G43" s="34">
        <v>7.7779812028251349E-3</v>
      </c>
      <c r="H43" s="34">
        <v>9.5744668047546E-3</v>
      </c>
      <c r="I43" s="24"/>
      <c r="K43" s="43">
        <v>0.5</v>
      </c>
      <c r="L43" s="34">
        <f t="shared" ref="L43:R72" si="1">(L6+1)^(1/12)-1</f>
        <v>1.6991440716567219E-3</v>
      </c>
      <c r="M43" s="34">
        <f t="shared" si="1"/>
        <v>2.2867577295626607E-3</v>
      </c>
      <c r="N43" s="34">
        <f t="shared" si="1"/>
        <v>3.5103578273538716E-3</v>
      </c>
      <c r="O43" s="34">
        <f t="shared" si="1"/>
        <v>5.7432794692742206E-3</v>
      </c>
      <c r="P43" s="34">
        <f t="shared" si="1"/>
        <v>7.3062873752260948E-3</v>
      </c>
      <c r="Q43" s="34">
        <f t="shared" si="1"/>
        <v>7.7779812028251349E-3</v>
      </c>
      <c r="R43" s="34">
        <f t="shared" si="1"/>
        <v>9.5744668047546E-3</v>
      </c>
    </row>
    <row r="44" spans="1:28" x14ac:dyDescent="0.25">
      <c r="A44" s="42">
        <v>0.9</v>
      </c>
      <c r="B44" s="35">
        <v>5.6670718169207213E-3</v>
      </c>
      <c r="C44" s="35">
        <v>5.6525704572547575E-3</v>
      </c>
      <c r="D44" s="35">
        <v>8.7731551450620504E-3</v>
      </c>
      <c r="E44" s="35">
        <v>1.5113318053202818E-2</v>
      </c>
      <c r="F44" s="35">
        <v>2.0390842739067327E-2</v>
      </c>
      <c r="G44" s="35">
        <v>2.1346543310457156E-2</v>
      </c>
      <c r="H44" s="35">
        <v>2.6213999441995872E-2</v>
      </c>
      <c r="I44" s="24"/>
      <c r="K44" s="42">
        <v>0.9</v>
      </c>
      <c r="L44" s="35">
        <f t="shared" si="1"/>
        <v>5.6670718169207213E-3</v>
      </c>
      <c r="M44" s="35">
        <f t="shared" si="1"/>
        <v>5.6525704572547575E-3</v>
      </c>
      <c r="N44" s="35">
        <f t="shared" si="1"/>
        <v>8.7731551450620504E-3</v>
      </c>
      <c r="O44" s="35">
        <f t="shared" si="1"/>
        <v>1.5113318053202818E-2</v>
      </c>
      <c r="P44" s="35">
        <f t="shared" si="1"/>
        <v>2.0390842739067327E-2</v>
      </c>
      <c r="Q44" s="35">
        <f t="shared" si="1"/>
        <v>2.1346543310457156E-2</v>
      </c>
      <c r="R44" s="35">
        <f t="shared" si="1"/>
        <v>2.6213999441995872E-2</v>
      </c>
    </row>
    <row r="45" spans="1:28" x14ac:dyDescent="0.25">
      <c r="A45" s="29" t="s">
        <v>27</v>
      </c>
      <c r="B45" s="28"/>
      <c r="C45" s="28"/>
      <c r="D45" s="28"/>
      <c r="E45" s="28"/>
      <c r="F45" s="28"/>
      <c r="G45" s="28"/>
      <c r="H45" s="28"/>
      <c r="I45" s="24"/>
      <c r="K45" s="29"/>
      <c r="L45" s="30"/>
      <c r="M45" s="28"/>
      <c r="N45" s="28"/>
      <c r="O45" s="28"/>
      <c r="P45" s="28"/>
      <c r="Q45" s="28"/>
      <c r="R45" s="28"/>
    </row>
    <row r="46" spans="1:28" x14ac:dyDescent="0.25">
      <c r="A46" s="28"/>
      <c r="B46" s="28"/>
      <c r="C46" s="28"/>
      <c r="D46" s="28"/>
      <c r="E46" s="28"/>
      <c r="F46" s="28"/>
      <c r="G46" s="28"/>
      <c r="H46" s="28"/>
      <c r="I46" s="24"/>
      <c r="L46" s="30"/>
      <c r="M46" s="28"/>
      <c r="N46" s="28"/>
      <c r="O46" s="28"/>
      <c r="P46" s="28"/>
      <c r="Q46" s="28"/>
      <c r="R46" s="28"/>
    </row>
    <row r="47" spans="1:28" x14ac:dyDescent="0.25">
      <c r="A47" s="40" t="s">
        <v>3</v>
      </c>
      <c r="B47" s="36"/>
      <c r="C47" s="36"/>
      <c r="D47" s="36"/>
      <c r="E47" s="36"/>
      <c r="F47" s="36"/>
      <c r="G47" s="36"/>
      <c r="H47" s="36"/>
      <c r="I47" s="24"/>
      <c r="K47" s="40" t="s">
        <v>3</v>
      </c>
      <c r="L47" s="26"/>
      <c r="M47" s="36"/>
      <c r="N47" s="36"/>
      <c r="O47" s="36"/>
      <c r="P47" s="36"/>
      <c r="Q47" s="36"/>
      <c r="R47" s="36"/>
    </row>
    <row r="48" spans="1:28" x14ac:dyDescent="0.25">
      <c r="A48" s="41"/>
      <c r="B48" s="31" t="s">
        <v>28</v>
      </c>
      <c r="C48" s="31" t="s">
        <v>29</v>
      </c>
      <c r="D48" s="31" t="s">
        <v>30</v>
      </c>
      <c r="E48" s="31" t="s">
        <v>31</v>
      </c>
      <c r="F48" s="31" t="s">
        <v>32</v>
      </c>
      <c r="G48" s="31" t="s">
        <v>33</v>
      </c>
      <c r="H48" s="31" t="s">
        <v>34</v>
      </c>
      <c r="I48" s="24"/>
      <c r="K48" s="41"/>
      <c r="L48" s="27"/>
      <c r="M48" s="31"/>
      <c r="N48" s="31"/>
      <c r="O48" s="31"/>
      <c r="P48" s="31"/>
      <c r="Q48" s="31"/>
      <c r="R48" s="31"/>
    </row>
    <row r="49" spans="1:18" x14ac:dyDescent="0.25">
      <c r="A49" s="42">
        <v>0.1</v>
      </c>
      <c r="B49" s="35">
        <v>2.773947842955593E-4</v>
      </c>
      <c r="C49" s="35">
        <v>2.7181147452837173E-4</v>
      </c>
      <c r="D49" s="35">
        <v>3.4635119895032318E-4</v>
      </c>
      <c r="E49" s="35">
        <v>-1.0833805114357498E-3</v>
      </c>
      <c r="F49" s="35">
        <v>-2.9213483438254029E-3</v>
      </c>
      <c r="G49" s="35">
        <v>-4.3533135235160891E-3</v>
      </c>
      <c r="H49" s="35">
        <v>-7.6895422816506409E-3</v>
      </c>
      <c r="I49" s="24"/>
      <c r="K49" s="42">
        <v>0.1</v>
      </c>
      <c r="L49" s="35">
        <f t="shared" si="1"/>
        <v>2.773947842955593E-4</v>
      </c>
      <c r="M49" s="35">
        <f t="shared" ref="M49:R49" si="2">(M12+1)^(1/12)-1</f>
        <v>2.7181147452837173E-4</v>
      </c>
      <c r="N49" s="35">
        <f t="shared" si="2"/>
        <v>3.4635119895032318E-4</v>
      </c>
      <c r="O49" s="35">
        <f t="shared" si="2"/>
        <v>-1.0833805114357498E-3</v>
      </c>
      <c r="P49" s="35">
        <f t="shared" si="2"/>
        <v>-2.9213483438254029E-3</v>
      </c>
      <c r="Q49" s="35">
        <f t="shared" si="2"/>
        <v>-4.3533135235160891E-3</v>
      </c>
      <c r="R49" s="35">
        <f t="shared" si="2"/>
        <v>-7.6895422816506409E-3</v>
      </c>
    </row>
    <row r="50" spans="1:18" x14ac:dyDescent="0.25">
      <c r="A50" s="43">
        <v>0.5</v>
      </c>
      <c r="B50" s="34">
        <v>1.8116115274386946E-3</v>
      </c>
      <c r="C50" s="34">
        <v>2.3985768784067218E-3</v>
      </c>
      <c r="D50" s="34">
        <v>3.6172707221733269E-3</v>
      </c>
      <c r="E50" s="34">
        <v>5.5501443994567801E-3</v>
      </c>
      <c r="F50" s="34">
        <v>6.8730728789521134E-3</v>
      </c>
      <c r="G50" s="34">
        <v>7.2605286632132504E-3</v>
      </c>
      <c r="H50" s="34">
        <v>8.6805295162253326E-3</v>
      </c>
      <c r="I50" s="24"/>
      <c r="K50" s="43">
        <v>0.5</v>
      </c>
      <c r="L50" s="34">
        <f t="shared" si="1"/>
        <v>1.8116115274386946E-3</v>
      </c>
      <c r="M50" s="34">
        <f t="shared" ref="M50:R50" si="3">(M13+1)^(1/12)-1</f>
        <v>2.3985768784067218E-3</v>
      </c>
      <c r="N50" s="34">
        <f t="shared" si="3"/>
        <v>3.6172707221733269E-3</v>
      </c>
      <c r="O50" s="34">
        <f t="shared" si="3"/>
        <v>5.5501443994567801E-3</v>
      </c>
      <c r="P50" s="34">
        <f t="shared" si="3"/>
        <v>6.8730728789521134E-3</v>
      </c>
      <c r="Q50" s="34">
        <f t="shared" si="3"/>
        <v>7.2605286632132504E-3</v>
      </c>
      <c r="R50" s="34">
        <f t="shared" si="3"/>
        <v>8.6805295162253326E-3</v>
      </c>
    </row>
    <row r="51" spans="1:18" x14ac:dyDescent="0.25">
      <c r="A51" s="42">
        <v>0.9</v>
      </c>
      <c r="B51" s="35">
        <v>4.9355216984714456E-3</v>
      </c>
      <c r="C51" s="35">
        <v>4.9443939839071138E-3</v>
      </c>
      <c r="D51" s="35">
        <v>7.4357055365650293E-3</v>
      </c>
      <c r="E51" s="35">
        <v>1.2114026471848671E-2</v>
      </c>
      <c r="F51" s="35">
        <v>1.5953613789867926E-2</v>
      </c>
      <c r="G51" s="35">
        <v>1.6685635415658595E-2</v>
      </c>
      <c r="H51" s="35">
        <v>2.0405444419061336E-2</v>
      </c>
      <c r="I51" s="24"/>
      <c r="K51" s="42">
        <v>0.9</v>
      </c>
      <c r="L51" s="35">
        <f t="shared" si="1"/>
        <v>4.9355216984714456E-3</v>
      </c>
      <c r="M51" s="35">
        <f t="shared" ref="M51:R51" si="4">(M14+1)^(1/12)-1</f>
        <v>4.9443939839071138E-3</v>
      </c>
      <c r="N51" s="35">
        <f t="shared" si="4"/>
        <v>7.4357055365650293E-3</v>
      </c>
      <c r="O51" s="35">
        <f t="shared" si="4"/>
        <v>1.2114026471848671E-2</v>
      </c>
      <c r="P51" s="35">
        <f t="shared" si="4"/>
        <v>1.5953613789867926E-2</v>
      </c>
      <c r="Q51" s="35">
        <f t="shared" si="4"/>
        <v>1.6685635415658595E-2</v>
      </c>
      <c r="R51" s="35">
        <f t="shared" si="4"/>
        <v>2.0405444419061336E-2</v>
      </c>
    </row>
    <row r="52" spans="1:18" x14ac:dyDescent="0.25">
      <c r="A52" s="29" t="s">
        <v>27</v>
      </c>
      <c r="B52" s="28"/>
      <c r="C52" s="28"/>
      <c r="D52" s="28"/>
      <c r="E52" s="28"/>
      <c r="F52" s="28"/>
      <c r="G52" s="28"/>
      <c r="H52" s="28"/>
      <c r="I52" s="24"/>
      <c r="K52" s="29"/>
      <c r="L52" s="30"/>
      <c r="M52" s="28"/>
      <c r="N52" s="28"/>
      <c r="O52" s="28"/>
      <c r="P52" s="28"/>
      <c r="Q52" s="28"/>
      <c r="R52" s="28"/>
    </row>
    <row r="53" spans="1:18" x14ac:dyDescent="0.25">
      <c r="A53" s="28"/>
      <c r="B53" s="28"/>
      <c r="C53" s="28"/>
      <c r="D53" s="28"/>
      <c r="E53" s="28"/>
      <c r="F53" s="28"/>
      <c r="G53" s="28"/>
      <c r="H53" s="28"/>
      <c r="I53" s="24"/>
      <c r="L53" s="30"/>
      <c r="M53" s="28"/>
      <c r="N53" s="28"/>
      <c r="O53" s="28"/>
      <c r="P53" s="28"/>
      <c r="Q53" s="28"/>
      <c r="R53" s="28"/>
    </row>
    <row r="54" spans="1:18" x14ac:dyDescent="0.25">
      <c r="A54" s="40" t="s">
        <v>4</v>
      </c>
      <c r="B54" s="36"/>
      <c r="C54" s="36"/>
      <c r="D54" s="36"/>
      <c r="E54" s="36"/>
      <c r="F54" s="36"/>
      <c r="G54" s="36"/>
      <c r="H54" s="36"/>
      <c r="I54" s="24"/>
      <c r="K54" s="40" t="s">
        <v>4</v>
      </c>
      <c r="L54" s="26"/>
      <c r="M54" s="36"/>
      <c r="N54" s="36"/>
      <c r="O54" s="36"/>
      <c r="P54" s="36"/>
      <c r="Q54" s="36"/>
      <c r="R54" s="36"/>
    </row>
    <row r="55" spans="1:18" x14ac:dyDescent="0.25">
      <c r="A55" s="41"/>
      <c r="B55" s="31" t="s">
        <v>28</v>
      </c>
      <c r="C55" s="31" t="s">
        <v>29</v>
      </c>
      <c r="D55" s="31" t="s">
        <v>30</v>
      </c>
      <c r="E55" s="31" t="s">
        <v>31</v>
      </c>
      <c r="F55" s="31" t="s">
        <v>32</v>
      </c>
      <c r="G55" s="31" t="s">
        <v>33</v>
      </c>
      <c r="H55" s="31" t="s">
        <v>34</v>
      </c>
      <c r="I55" s="24"/>
      <c r="K55" s="41"/>
      <c r="L55" s="27"/>
      <c r="M55" s="31"/>
      <c r="N55" s="31"/>
      <c r="O55" s="31"/>
      <c r="P55" s="31"/>
      <c r="Q55" s="31"/>
      <c r="R55" s="31"/>
    </row>
    <row r="56" spans="1:18" x14ac:dyDescent="0.25">
      <c r="A56" s="42">
        <v>0.1</v>
      </c>
      <c r="B56" s="35">
        <v>6.6800152843304872E-4</v>
      </c>
      <c r="C56" s="35">
        <v>6.64490461903533E-4</v>
      </c>
      <c r="D56" s="35">
        <v>1.0305178899425727E-3</v>
      </c>
      <c r="E56" s="35">
        <v>6.1027842045313641E-4</v>
      </c>
      <c r="F56" s="35">
        <v>-3.5110833668550168E-4</v>
      </c>
      <c r="G56" s="35">
        <v>-1.4864857021417155E-3</v>
      </c>
      <c r="H56" s="35">
        <v>-3.9856173458959754E-3</v>
      </c>
      <c r="I56" s="24"/>
      <c r="K56" s="42">
        <v>0.1</v>
      </c>
      <c r="L56" s="35">
        <f t="shared" si="1"/>
        <v>6.6800152843304872E-4</v>
      </c>
      <c r="M56" s="35">
        <f t="shared" ref="M56:R56" si="5">(M19+1)^(1/12)-1</f>
        <v>6.64490461903533E-4</v>
      </c>
      <c r="N56" s="35">
        <f t="shared" si="5"/>
        <v>1.0305178899425727E-3</v>
      </c>
      <c r="O56" s="35">
        <f t="shared" si="5"/>
        <v>6.1027842045313641E-4</v>
      </c>
      <c r="P56" s="35">
        <f t="shared" si="5"/>
        <v>-3.5110833668550168E-4</v>
      </c>
      <c r="Q56" s="35">
        <f t="shared" si="5"/>
        <v>-1.4864857021417155E-3</v>
      </c>
      <c r="R56" s="35">
        <f t="shared" si="5"/>
        <v>-3.9856173458959754E-3</v>
      </c>
    </row>
    <row r="57" spans="1:18" x14ac:dyDescent="0.25">
      <c r="A57" s="43">
        <v>0.5</v>
      </c>
      <c r="B57" s="34">
        <v>1.8725669737704731E-3</v>
      </c>
      <c r="C57" s="34">
        <v>2.4368242174768184E-3</v>
      </c>
      <c r="D57" s="34">
        <v>3.6197702063582859E-3</v>
      </c>
      <c r="E57" s="34">
        <v>5.4677518922043866E-3</v>
      </c>
      <c r="F57" s="34">
        <v>6.7073122815104469E-3</v>
      </c>
      <c r="G57" s="34">
        <v>7.0810270593593128E-3</v>
      </c>
      <c r="H57" s="34">
        <v>8.4165583966293589E-3</v>
      </c>
      <c r="I57" s="24"/>
      <c r="K57" s="43">
        <v>0.5</v>
      </c>
      <c r="L57" s="34">
        <f t="shared" si="1"/>
        <v>1.8725669737704731E-3</v>
      </c>
      <c r="M57" s="34">
        <f t="shared" ref="M57:R57" si="6">(M20+1)^(1/12)-1</f>
        <v>2.4368242174768184E-3</v>
      </c>
      <c r="N57" s="34">
        <f t="shared" si="6"/>
        <v>3.6197702063582859E-3</v>
      </c>
      <c r="O57" s="34">
        <f t="shared" si="6"/>
        <v>5.4677518922043866E-3</v>
      </c>
      <c r="P57" s="34">
        <f t="shared" si="6"/>
        <v>6.7073122815104469E-3</v>
      </c>
      <c r="Q57" s="34">
        <f t="shared" si="6"/>
        <v>7.0810270593593128E-3</v>
      </c>
      <c r="R57" s="34">
        <f t="shared" si="6"/>
        <v>8.4165583966293589E-3</v>
      </c>
    </row>
    <row r="58" spans="1:18" x14ac:dyDescent="0.25">
      <c r="A58" s="42">
        <v>0.9</v>
      </c>
      <c r="B58" s="35">
        <v>4.5972179242581568E-3</v>
      </c>
      <c r="C58" s="35">
        <v>4.4974095124179492E-3</v>
      </c>
      <c r="D58" s="35">
        <v>6.7203004676699152E-3</v>
      </c>
      <c r="E58" s="35">
        <v>1.0495193253793111E-2</v>
      </c>
      <c r="F58" s="35">
        <v>1.3546218524750797E-2</v>
      </c>
      <c r="G58" s="35">
        <v>1.4102022044565787E-2</v>
      </c>
      <c r="H58" s="35">
        <v>1.6819049953875398E-2</v>
      </c>
      <c r="I58" s="24"/>
      <c r="K58" s="42">
        <v>0.9</v>
      </c>
      <c r="L58" s="35">
        <f t="shared" si="1"/>
        <v>4.5972179242581568E-3</v>
      </c>
      <c r="M58" s="35">
        <f t="shared" ref="M58:R58" si="7">(M21+1)^(1/12)-1</f>
        <v>4.4974095124179492E-3</v>
      </c>
      <c r="N58" s="35">
        <f t="shared" si="7"/>
        <v>6.7203004676699152E-3</v>
      </c>
      <c r="O58" s="35">
        <f t="shared" si="7"/>
        <v>1.0495193253793111E-2</v>
      </c>
      <c r="P58" s="35">
        <f t="shared" si="7"/>
        <v>1.3546218524750797E-2</v>
      </c>
      <c r="Q58" s="35">
        <f t="shared" si="7"/>
        <v>1.4102022044565787E-2</v>
      </c>
      <c r="R58" s="35">
        <f t="shared" si="7"/>
        <v>1.6819049953875398E-2</v>
      </c>
    </row>
    <row r="59" spans="1:18" x14ac:dyDescent="0.25">
      <c r="A59" s="29" t="s">
        <v>27</v>
      </c>
      <c r="B59" s="28"/>
      <c r="C59" s="28"/>
      <c r="D59" s="28"/>
      <c r="E59" s="28"/>
      <c r="F59" s="28"/>
      <c r="G59" s="28"/>
      <c r="H59" s="28"/>
      <c r="I59" s="24"/>
      <c r="K59" s="29"/>
      <c r="L59" s="30"/>
      <c r="M59" s="28"/>
      <c r="N59" s="28"/>
      <c r="O59" s="28"/>
      <c r="P59" s="28"/>
      <c r="Q59" s="28"/>
      <c r="R59" s="28"/>
    </row>
    <row r="60" spans="1:18" x14ac:dyDescent="0.25">
      <c r="A60" s="28"/>
      <c r="B60" s="28"/>
      <c r="C60" s="28"/>
      <c r="D60" s="28"/>
      <c r="E60" s="28"/>
      <c r="F60" s="28"/>
      <c r="G60" s="28"/>
      <c r="H60" s="28"/>
      <c r="I60" s="24"/>
      <c r="L60" s="30"/>
      <c r="M60" s="28"/>
      <c r="N60" s="28"/>
      <c r="O60" s="28"/>
      <c r="P60" s="28"/>
      <c r="Q60" s="28"/>
      <c r="R60" s="28"/>
    </row>
    <row r="61" spans="1:18" x14ac:dyDescent="0.25">
      <c r="A61" s="40" t="s">
        <v>5</v>
      </c>
      <c r="B61" s="36"/>
      <c r="C61" s="36"/>
      <c r="D61" s="36"/>
      <c r="E61" s="36"/>
      <c r="F61" s="36"/>
      <c r="G61" s="36"/>
      <c r="H61" s="36"/>
      <c r="I61" s="24"/>
      <c r="K61" s="40" t="s">
        <v>5</v>
      </c>
      <c r="L61" s="26"/>
      <c r="M61" s="36"/>
      <c r="N61" s="36"/>
      <c r="O61" s="36"/>
      <c r="P61" s="36"/>
      <c r="Q61" s="36"/>
      <c r="R61" s="36"/>
    </row>
    <row r="62" spans="1:18" x14ac:dyDescent="0.25">
      <c r="A62" s="41"/>
      <c r="B62" s="31" t="s">
        <v>28</v>
      </c>
      <c r="C62" s="31" t="s">
        <v>29</v>
      </c>
      <c r="D62" s="31" t="s">
        <v>30</v>
      </c>
      <c r="E62" s="31" t="s">
        <v>31</v>
      </c>
      <c r="F62" s="31" t="s">
        <v>32</v>
      </c>
      <c r="G62" s="31" t="s">
        <v>33</v>
      </c>
      <c r="H62" s="31" t="s">
        <v>34</v>
      </c>
      <c r="I62" s="24"/>
      <c r="K62" s="41"/>
      <c r="L62" s="27"/>
      <c r="M62" s="31"/>
      <c r="N62" s="31"/>
      <c r="O62" s="31"/>
      <c r="P62" s="31"/>
      <c r="Q62" s="31"/>
      <c r="R62" s="31"/>
    </row>
    <row r="63" spans="1:18" x14ac:dyDescent="0.25">
      <c r="A63" s="42">
        <v>0.1</v>
      </c>
      <c r="B63" s="35">
        <v>7.91014756186037E-4</v>
      </c>
      <c r="C63" s="35">
        <v>8.2477782352041729E-4</v>
      </c>
      <c r="D63" s="35">
        <v>1.2791668580804938E-3</v>
      </c>
      <c r="E63" s="35">
        <v>1.0835614279511852E-3</v>
      </c>
      <c r="F63" s="35">
        <v>4.7203202544032763E-4</v>
      </c>
      <c r="G63" s="35">
        <v>-6.2899651877557083E-5</v>
      </c>
      <c r="H63" s="35">
        <v>-1.249465103596914E-3</v>
      </c>
      <c r="I63" s="24"/>
      <c r="K63" s="42">
        <v>0.1</v>
      </c>
      <c r="L63" s="35">
        <f t="shared" si="1"/>
        <v>7.91014756186037E-4</v>
      </c>
      <c r="M63" s="35">
        <f t="shared" ref="M63:R63" si="8">(M26+1)^(1/12)-1</f>
        <v>6.64490461903533E-4</v>
      </c>
      <c r="N63" s="35">
        <f t="shared" si="8"/>
        <v>1.0305178899425727E-3</v>
      </c>
      <c r="O63" s="35">
        <f t="shared" si="8"/>
        <v>6.1027842045313641E-4</v>
      </c>
      <c r="P63" s="35">
        <f t="shared" si="8"/>
        <v>-3.5110833668550168E-4</v>
      </c>
      <c r="Q63" s="35">
        <f t="shared" si="8"/>
        <v>-1.4864857021417155E-3</v>
      </c>
      <c r="R63" s="35">
        <f t="shared" si="8"/>
        <v>-3.9856173458959754E-3</v>
      </c>
    </row>
    <row r="64" spans="1:18" x14ac:dyDescent="0.25">
      <c r="A64" s="43">
        <v>0.5</v>
      </c>
      <c r="B64" s="34">
        <v>1.9222635977866886E-3</v>
      </c>
      <c r="C64" s="34">
        <v>2.4420929709119132E-3</v>
      </c>
      <c r="D64" s="34">
        <v>3.6056028404263252E-3</v>
      </c>
      <c r="E64" s="34">
        <v>5.42256354812376E-3</v>
      </c>
      <c r="F64" s="34">
        <v>6.6794211005669624E-3</v>
      </c>
      <c r="G64" s="34">
        <v>7.0913190894361655E-3</v>
      </c>
      <c r="H64" s="34">
        <v>8.4559267409400896E-3</v>
      </c>
      <c r="I64" s="24"/>
      <c r="K64" s="43">
        <v>0.5</v>
      </c>
      <c r="L64" s="34">
        <f t="shared" si="1"/>
        <v>1.9222635977866886E-3</v>
      </c>
      <c r="M64" s="34">
        <f t="shared" ref="M64:R64" si="9">(M27+1)^(1/12)-1</f>
        <v>2.4368242174768184E-3</v>
      </c>
      <c r="N64" s="34">
        <f t="shared" si="9"/>
        <v>3.6197702063582859E-3</v>
      </c>
      <c r="O64" s="34">
        <f t="shared" si="9"/>
        <v>5.4677518922043866E-3</v>
      </c>
      <c r="P64" s="34">
        <f t="shared" si="9"/>
        <v>6.7073122815104469E-3</v>
      </c>
      <c r="Q64" s="34">
        <f t="shared" si="9"/>
        <v>7.0810270593593128E-3</v>
      </c>
      <c r="R64" s="34">
        <f t="shared" si="9"/>
        <v>8.4165583966293589E-3</v>
      </c>
    </row>
    <row r="65" spans="1:18" x14ac:dyDescent="0.25">
      <c r="A65" s="42">
        <v>0.9</v>
      </c>
      <c r="B65" s="35">
        <v>4.413930724709525E-3</v>
      </c>
      <c r="C65" s="35">
        <v>4.2154951130652929E-3</v>
      </c>
      <c r="D65" s="35">
        <v>6.2777828536642044E-3</v>
      </c>
      <c r="E65" s="35">
        <v>9.5455191068110068E-3</v>
      </c>
      <c r="F65" s="35">
        <v>1.2164205927872596E-2</v>
      </c>
      <c r="G65" s="35">
        <v>1.2583777172490596E-2</v>
      </c>
      <c r="H65" s="35">
        <v>1.4723591293769545E-2</v>
      </c>
      <c r="I65" s="24"/>
      <c r="K65" s="42">
        <v>0.9</v>
      </c>
      <c r="L65" s="35">
        <f t="shared" si="1"/>
        <v>4.413930724709525E-3</v>
      </c>
      <c r="M65" s="35">
        <f t="shared" ref="M65:R65" si="10">(M28+1)^(1/12)-1</f>
        <v>4.4974095124179492E-3</v>
      </c>
      <c r="N65" s="35">
        <f t="shared" si="10"/>
        <v>6.7203004676699152E-3</v>
      </c>
      <c r="O65" s="35">
        <f t="shared" si="10"/>
        <v>1.0495193253793111E-2</v>
      </c>
      <c r="P65" s="35">
        <f t="shared" si="10"/>
        <v>1.3546218524750797E-2</v>
      </c>
      <c r="Q65" s="35">
        <f t="shared" si="10"/>
        <v>1.4102022044565787E-2</v>
      </c>
      <c r="R65" s="35">
        <f t="shared" si="10"/>
        <v>1.6819049953875398E-2</v>
      </c>
    </row>
    <row r="66" spans="1:18" x14ac:dyDescent="0.25">
      <c r="A66" s="29" t="s">
        <v>27</v>
      </c>
      <c r="B66" s="28"/>
      <c r="C66" s="28"/>
      <c r="D66" s="28"/>
      <c r="E66" s="28"/>
      <c r="F66" s="28"/>
      <c r="G66" s="28"/>
      <c r="H66" s="28"/>
      <c r="I66" s="24"/>
      <c r="K66" s="29"/>
      <c r="L66" s="28"/>
      <c r="M66" s="28"/>
      <c r="N66" s="28"/>
      <c r="O66" s="28"/>
      <c r="P66" s="28"/>
      <c r="Q66" s="28"/>
      <c r="R66" s="28"/>
    </row>
    <row r="67" spans="1:18" x14ac:dyDescent="0.25">
      <c r="A67" s="29"/>
      <c r="B67" s="28"/>
      <c r="C67" s="28"/>
      <c r="D67" s="28"/>
      <c r="E67" s="28"/>
      <c r="F67" s="28"/>
      <c r="G67" s="28"/>
      <c r="H67" s="28"/>
      <c r="I67" s="24"/>
      <c r="L67" s="28"/>
      <c r="M67" s="28"/>
      <c r="N67" s="28"/>
      <c r="O67" s="28"/>
      <c r="P67" s="28"/>
      <c r="Q67" s="28"/>
      <c r="R67" s="28"/>
    </row>
    <row r="68" spans="1:18" x14ac:dyDescent="0.25">
      <c r="A68" s="40" t="s">
        <v>6</v>
      </c>
      <c r="B68" s="36"/>
      <c r="C68" s="36"/>
      <c r="D68" s="36"/>
      <c r="E68" s="36"/>
      <c r="F68" s="36"/>
      <c r="G68" s="36"/>
      <c r="H68" s="36"/>
      <c r="I68" s="24"/>
      <c r="K68" s="40" t="s">
        <v>6</v>
      </c>
      <c r="L68" s="26"/>
      <c r="M68" s="36"/>
      <c r="N68" s="36"/>
      <c r="O68" s="36"/>
      <c r="P68" s="36"/>
      <c r="Q68" s="36"/>
      <c r="R68" s="36"/>
    </row>
    <row r="69" spans="1:18" x14ac:dyDescent="0.25">
      <c r="A69" s="41"/>
      <c r="B69" s="31" t="s">
        <v>28</v>
      </c>
      <c r="C69" s="31" t="s">
        <v>29</v>
      </c>
      <c r="D69" s="31" t="s">
        <v>30</v>
      </c>
      <c r="E69" s="31" t="s">
        <v>31</v>
      </c>
      <c r="F69" s="31" t="s">
        <v>32</v>
      </c>
      <c r="G69" s="31" t="s">
        <v>33</v>
      </c>
      <c r="H69" s="31" t="s">
        <v>34</v>
      </c>
      <c r="I69" s="24"/>
      <c r="K69" s="41"/>
      <c r="L69" s="35"/>
      <c r="M69" s="31"/>
      <c r="N69" s="31"/>
      <c r="O69" s="31"/>
      <c r="P69" s="31"/>
      <c r="Q69" s="31"/>
      <c r="R69" s="31"/>
    </row>
    <row r="70" spans="1:18" x14ac:dyDescent="0.25">
      <c r="A70" s="42">
        <v>0.1</v>
      </c>
      <c r="B70" s="38">
        <v>9.8456663534474131E-4</v>
      </c>
      <c r="C70" s="35">
        <v>1.3339888006225209E-3</v>
      </c>
      <c r="D70" s="35">
        <v>2.0622100434921631E-3</v>
      </c>
      <c r="E70" s="35">
        <v>2.8159747393570189E-3</v>
      </c>
      <c r="F70" s="35">
        <v>3.2116523715186585E-3</v>
      </c>
      <c r="G70" s="35">
        <v>3.5412421316449727E-3</v>
      </c>
      <c r="H70" s="35">
        <v>4.0881095054348116E-3</v>
      </c>
      <c r="I70" s="24"/>
      <c r="K70" s="42">
        <v>0.1</v>
      </c>
      <c r="L70" s="35">
        <f t="shared" si="1"/>
        <v>9.8456663534474131E-4</v>
      </c>
      <c r="M70" s="35">
        <f t="shared" ref="M70:R70" si="11">(M33+1)^(1/12)-1</f>
        <v>1.3339888006225209E-3</v>
      </c>
      <c r="N70" s="35">
        <f t="shared" si="11"/>
        <v>2.0622100434921631E-3</v>
      </c>
      <c r="O70" s="35">
        <f t="shared" si="11"/>
        <v>2.8159747393570189E-3</v>
      </c>
      <c r="P70" s="35">
        <f t="shared" si="11"/>
        <v>3.2116523715186585E-3</v>
      </c>
      <c r="Q70" s="35">
        <f t="shared" si="11"/>
        <v>3.5412421316449727E-3</v>
      </c>
      <c r="R70" s="35">
        <f t="shared" si="11"/>
        <v>4.0881095054348116E-3</v>
      </c>
    </row>
    <row r="71" spans="1:18" x14ac:dyDescent="0.25">
      <c r="A71" s="43">
        <v>0.5</v>
      </c>
      <c r="B71" s="39">
        <v>2.158107357911998E-3</v>
      </c>
      <c r="C71" s="34">
        <v>2.4109817545203693E-3</v>
      </c>
      <c r="D71" s="34">
        <v>3.5447322519202018E-3</v>
      </c>
      <c r="E71" s="34">
        <v>5.1935909975260319E-3</v>
      </c>
      <c r="F71" s="34">
        <v>6.3556768943164865E-3</v>
      </c>
      <c r="G71" s="34">
        <v>6.8105339459088032E-3</v>
      </c>
      <c r="H71" s="34">
        <v>8.2512310558418012E-3</v>
      </c>
      <c r="I71" s="24"/>
      <c r="K71" s="43">
        <v>0.5</v>
      </c>
      <c r="L71" s="34">
        <f t="shared" si="1"/>
        <v>2.158107357911998E-3</v>
      </c>
      <c r="M71" s="34">
        <f t="shared" ref="M71:R71" si="12">(M34+1)^(1/12)-1</f>
        <v>2.4109817545203693E-3</v>
      </c>
      <c r="N71" s="34">
        <f t="shared" si="12"/>
        <v>3.5447322519202018E-3</v>
      </c>
      <c r="O71" s="34">
        <f t="shared" si="12"/>
        <v>5.1935909975260319E-3</v>
      </c>
      <c r="P71" s="34">
        <f t="shared" si="12"/>
        <v>6.3556768943164865E-3</v>
      </c>
      <c r="Q71" s="34">
        <f t="shared" si="12"/>
        <v>6.8105339459088032E-3</v>
      </c>
      <c r="R71" s="34">
        <f t="shared" si="12"/>
        <v>8.2512310558418012E-3</v>
      </c>
    </row>
    <row r="72" spans="1:18" x14ac:dyDescent="0.25">
      <c r="A72" s="42">
        <v>0.9</v>
      </c>
      <c r="B72" s="38">
        <v>3.7449257261277236E-3</v>
      </c>
      <c r="C72" s="35">
        <v>3.6460926908938873E-3</v>
      </c>
      <c r="D72" s="35">
        <v>5.3881485162377007E-3</v>
      </c>
      <c r="E72" s="35">
        <v>7.9680754091797645E-3</v>
      </c>
      <c r="F72" s="35">
        <v>9.9749624071592269E-3</v>
      </c>
      <c r="G72" s="35">
        <v>1.0285321486750432E-2</v>
      </c>
      <c r="H72" s="35">
        <v>1.1604156563791213E-2</v>
      </c>
      <c r="I72" s="24"/>
      <c r="K72" s="42">
        <v>0.9</v>
      </c>
      <c r="L72" s="35">
        <f t="shared" si="1"/>
        <v>3.7449257261277236E-3</v>
      </c>
      <c r="M72" s="35">
        <f t="shared" ref="M72:R72" si="13">(M35+1)^(1/12)-1</f>
        <v>3.6460926908938873E-3</v>
      </c>
      <c r="N72" s="35">
        <f t="shared" si="13"/>
        <v>5.3881485162377007E-3</v>
      </c>
      <c r="O72" s="35">
        <f t="shared" si="13"/>
        <v>7.9680754091797645E-3</v>
      </c>
      <c r="P72" s="35">
        <f t="shared" si="13"/>
        <v>9.9749624071592269E-3</v>
      </c>
      <c r="Q72" s="35">
        <f t="shared" si="13"/>
        <v>1.0285321486750432E-2</v>
      </c>
      <c r="R72" s="35">
        <f t="shared" si="13"/>
        <v>1.1604156563791213E-2</v>
      </c>
    </row>
    <row r="73" spans="1:18" x14ac:dyDescent="0.25">
      <c r="A73" s="29" t="s">
        <v>27</v>
      </c>
      <c r="B73" s="28"/>
      <c r="C73" s="28"/>
      <c r="D73" s="28"/>
      <c r="E73" s="28"/>
      <c r="F73" s="28"/>
      <c r="G73" s="28"/>
      <c r="H73" s="28"/>
      <c r="I73" s="24"/>
      <c r="K73"/>
    </row>
    <row r="74" spans="1:18" x14ac:dyDescent="0.25">
      <c r="I74"/>
      <c r="K74"/>
    </row>
    <row r="75" spans="1:18" x14ac:dyDescent="0.25">
      <c r="I75"/>
      <c r="K75"/>
    </row>
    <row r="76" spans="1:18" x14ac:dyDescent="0.25">
      <c r="I76"/>
      <c r="K76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X22"/>
  <sheetViews>
    <sheetView workbookViewId="0">
      <selection activeCell="K33" sqref="K33"/>
    </sheetView>
  </sheetViews>
  <sheetFormatPr defaultRowHeight="15" x14ac:dyDescent="0.25"/>
  <cols>
    <col min="1" max="1" width="16.85546875" style="20" bestFit="1" customWidth="1"/>
    <col min="2" max="2" width="12" bestFit="1" customWidth="1"/>
    <col min="3" max="3" width="14.28515625" bestFit="1" customWidth="1"/>
    <col min="4" max="4" width="4.85546875" bestFit="1" customWidth="1"/>
    <col min="5" max="5" width="14" bestFit="1" customWidth="1"/>
    <col min="6" max="6" width="14.85546875" bestFit="1" customWidth="1"/>
    <col min="7" max="7" width="22.140625" bestFit="1" customWidth="1"/>
    <col min="8" max="8" width="10.85546875" bestFit="1" customWidth="1"/>
    <col min="9" max="9" width="21.5703125" bestFit="1" customWidth="1"/>
    <col min="10" max="10" width="19.28515625" bestFit="1" customWidth="1"/>
    <col min="11" max="11" width="24.7109375" bestFit="1" customWidth="1"/>
    <col min="12" max="12" width="17.28515625" bestFit="1" customWidth="1"/>
    <col min="13" max="13" width="38.5703125" bestFit="1" customWidth="1"/>
    <col min="14" max="14" width="16.42578125" bestFit="1" customWidth="1"/>
    <col min="15" max="15" width="10.7109375" customWidth="1"/>
    <col min="17" max="17" width="14.140625" bestFit="1" customWidth="1"/>
  </cols>
  <sheetData>
    <row r="1" spans="1:24" x14ac:dyDescent="0.25">
      <c r="B1" s="7" t="s">
        <v>7</v>
      </c>
      <c r="C1" s="7" t="s">
        <v>8</v>
      </c>
      <c r="D1" s="7" t="s">
        <v>35</v>
      </c>
      <c r="E1" s="7" t="s">
        <v>9</v>
      </c>
      <c r="F1" s="7" t="s">
        <v>10</v>
      </c>
      <c r="G1" s="7" t="s">
        <v>11</v>
      </c>
      <c r="H1" s="7" t="s">
        <v>12</v>
      </c>
      <c r="I1" s="7" t="s">
        <v>13</v>
      </c>
      <c r="J1" s="7" t="s">
        <v>14</v>
      </c>
      <c r="K1" s="7" t="s">
        <v>15</v>
      </c>
      <c r="L1" s="7" t="s">
        <v>16</v>
      </c>
      <c r="M1" s="7" t="s">
        <v>17</v>
      </c>
      <c r="N1" s="7" t="s">
        <v>18</v>
      </c>
      <c r="P1" s="20"/>
      <c r="Q1" s="20">
        <v>1</v>
      </c>
      <c r="R1" s="20">
        <v>2</v>
      </c>
      <c r="S1" s="20">
        <v>3</v>
      </c>
      <c r="T1" s="20">
        <v>4</v>
      </c>
      <c r="U1" s="20">
        <v>5</v>
      </c>
      <c r="V1" s="20">
        <v>6</v>
      </c>
      <c r="W1" s="20">
        <v>7</v>
      </c>
      <c r="X1" s="20"/>
    </row>
    <row r="2" spans="1:24" x14ac:dyDescent="0.25">
      <c r="A2" s="20" t="str">
        <f>C2&amp;D2&amp;F2</f>
        <v>11PESSIMISTIC_10</v>
      </c>
      <c r="B2" s="12">
        <v>2001</v>
      </c>
      <c r="C2" s="12">
        <v>1</v>
      </c>
      <c r="D2" s="12">
        <v>1</v>
      </c>
      <c r="E2" s="12">
        <v>2001</v>
      </c>
      <c r="F2" s="12" t="s">
        <v>19</v>
      </c>
      <c r="G2" s="12" t="s">
        <v>20</v>
      </c>
      <c r="H2" s="12"/>
      <c r="I2" s="12">
        <v>-1.3172773151648101E-2</v>
      </c>
      <c r="J2" s="12">
        <v>-3.5384200153772902E-3</v>
      </c>
      <c r="K2" s="12">
        <v>-9.6343531362708106E-3</v>
      </c>
      <c r="L2" s="12">
        <v>1.10851584744961E-2</v>
      </c>
      <c r="M2" s="12">
        <v>-2.0876146771520009E-3</v>
      </c>
      <c r="N2" s="12">
        <v>9150</v>
      </c>
      <c r="P2" s="4"/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 t="s">
        <v>34</v>
      </c>
      <c r="X2" s="20"/>
    </row>
    <row r="3" spans="1:24" x14ac:dyDescent="0.25">
      <c r="A3" s="20" t="str">
        <f t="shared" ref="A3:A22" si="0">C3&amp;D3&amp;F3</f>
        <v>11NEUTRAL</v>
      </c>
      <c r="B3" s="12">
        <v>4001</v>
      </c>
      <c r="C3" s="12">
        <v>1</v>
      </c>
      <c r="D3" s="12">
        <v>1</v>
      </c>
      <c r="E3" s="12">
        <v>4001</v>
      </c>
      <c r="F3" s="12" t="s">
        <v>21</v>
      </c>
      <c r="G3" s="12" t="s">
        <v>20</v>
      </c>
      <c r="H3" s="12"/>
      <c r="I3" s="12">
        <v>8.5489832702802995E-3</v>
      </c>
      <c r="J3" s="12">
        <v>2.3293271298105499E-2</v>
      </c>
      <c r="K3" s="12">
        <v>-1.47442880278252E-2</v>
      </c>
      <c r="L3" s="12">
        <v>1.20323769330651E-2</v>
      </c>
      <c r="M3" s="12">
        <v>2.0581360203345399E-2</v>
      </c>
      <c r="N3" s="12">
        <v>9150</v>
      </c>
      <c r="P3" s="5">
        <v>0.1</v>
      </c>
      <c r="Q3" s="3">
        <f>VLOOKUP("1"&amp;Q$1&amp;"PESSIMISTIC_10",$A$2:$N$22,13,FALSE)</f>
        <v>-2.0876146771520009E-3</v>
      </c>
      <c r="R3" s="3">
        <f t="shared" ref="R3:V3" si="1">VLOOKUP("1"&amp;R$1&amp;"PESSIMISTIC_10",$A$2:$N$22,13,FALSE)</f>
        <v>-4.0307901454409989E-3</v>
      </c>
      <c r="S3" s="3">
        <f t="shared" si="1"/>
        <v>-1.14210335574681E-2</v>
      </c>
      <c r="T3" s="3">
        <f t="shared" si="1"/>
        <v>-5.2751408042010298E-2</v>
      </c>
      <c r="U3" s="3">
        <f t="shared" si="1"/>
        <v>-9.2223122895748799E-2</v>
      </c>
      <c r="V3" s="3">
        <f t="shared" si="1"/>
        <v>-0.11214953130271239</v>
      </c>
      <c r="W3" s="3">
        <f>VLOOKUP("1"&amp;W$1&amp;"PESSIMISTIC_10",$A$2:$N$22,13,FALSE)</f>
        <v>-0.16269684157656231</v>
      </c>
    </row>
    <row r="4" spans="1:24" x14ac:dyDescent="0.25">
      <c r="A4" s="20" t="str">
        <f t="shared" si="0"/>
        <v>11OPTIMISTIC_90</v>
      </c>
      <c r="B4" s="12">
        <v>6001</v>
      </c>
      <c r="C4" s="12">
        <v>1</v>
      </c>
      <c r="D4" s="12">
        <v>1</v>
      </c>
      <c r="E4" s="12">
        <v>6001</v>
      </c>
      <c r="F4" s="12" t="s">
        <v>22</v>
      </c>
      <c r="G4" s="12" t="s">
        <v>20</v>
      </c>
      <c r="H4" s="12"/>
      <c r="I4" s="12">
        <v>5.4315034756073903E-2</v>
      </c>
      <c r="J4" s="12">
        <v>5.1876094424397598E-2</v>
      </c>
      <c r="K4" s="12">
        <v>2.43894033167624E-3</v>
      </c>
      <c r="L4" s="12">
        <v>1.5850019094672801E-2</v>
      </c>
      <c r="M4" s="12">
        <v>7.01650538507467E-2</v>
      </c>
      <c r="N4" s="12">
        <v>9150</v>
      </c>
      <c r="P4" s="6">
        <v>0.5</v>
      </c>
      <c r="Q4" s="2">
        <f>VLOOKUP("1"&amp;Q$1&amp;"NEUTRAL",$A$2:$N$22,13,FALSE)</f>
        <v>2.0581360203345399E-2</v>
      </c>
      <c r="R4" s="2">
        <f t="shared" ref="R4:W4" si="2">VLOOKUP("1"&amp;R$1&amp;"NEUTRAL",$A$2:$N$22,13,FALSE)</f>
        <v>2.77888683321919E-2</v>
      </c>
      <c r="S4" s="2">
        <f t="shared" si="2"/>
        <v>4.2947178404423206E-2</v>
      </c>
      <c r="T4" s="2">
        <f t="shared" si="2"/>
        <v>7.1138601868782306E-2</v>
      </c>
      <c r="U4" s="2">
        <f t="shared" si="2"/>
        <v>9.1285881885896897E-2</v>
      </c>
      <c r="V4" s="2">
        <f t="shared" si="2"/>
        <v>9.7433930055902701E-2</v>
      </c>
      <c r="W4" s="2">
        <f t="shared" si="2"/>
        <v>0.1211411661515803</v>
      </c>
    </row>
    <row r="5" spans="1:24" x14ac:dyDescent="0.25">
      <c r="A5" s="20" t="str">
        <f t="shared" si="0"/>
        <v>12PESSIMISTIC_10</v>
      </c>
      <c r="B5" s="13">
        <v>4004001</v>
      </c>
      <c r="C5" s="13">
        <v>1</v>
      </c>
      <c r="D5" s="13">
        <v>2</v>
      </c>
      <c r="E5" s="13">
        <v>2001</v>
      </c>
      <c r="F5" s="13" t="s">
        <v>19</v>
      </c>
      <c r="G5" s="13" t="s">
        <v>20</v>
      </c>
      <c r="H5" s="13"/>
      <c r="I5" s="13">
        <v>-1.52192858476633E-2</v>
      </c>
      <c r="J5" s="13">
        <v>-5.0856675796282502E-3</v>
      </c>
      <c r="K5" s="13">
        <v>-1.0133618268034999E-2</v>
      </c>
      <c r="L5" s="13">
        <v>1.1188495702222301E-2</v>
      </c>
      <c r="M5" s="13">
        <v>-4.0307901454409989E-3</v>
      </c>
      <c r="N5" s="13">
        <v>7517300</v>
      </c>
      <c r="P5" s="5">
        <v>0.9</v>
      </c>
      <c r="Q5" s="3">
        <f>VLOOKUP("1"&amp;Q$1&amp;"OPTIMISTIC_90",$A$2:$N$22,13,FALSE)</f>
        <v>7.01650538507467E-2</v>
      </c>
      <c r="R5" s="3">
        <f t="shared" ref="R5:W5" si="3">VLOOKUP("1"&amp;R$1&amp;"OPTIMISTIC_90",$A$2:$N$22,13,FALSE)</f>
        <v>6.997989176592681E-2</v>
      </c>
      <c r="S5" s="3">
        <f t="shared" si="3"/>
        <v>0.1105092963124074</v>
      </c>
      <c r="T5" s="3">
        <f t="shared" si="3"/>
        <v>0.19722094995582801</v>
      </c>
      <c r="U5" s="3">
        <f t="shared" si="3"/>
        <v>0.27408566605775869</v>
      </c>
      <c r="V5" s="3">
        <f t="shared" si="3"/>
        <v>0.2884794035144283</v>
      </c>
      <c r="W5" s="3">
        <f t="shared" si="3"/>
        <v>0.36412830117766343</v>
      </c>
    </row>
    <row r="6" spans="1:24" x14ac:dyDescent="0.25">
      <c r="A6" s="20" t="str">
        <f t="shared" si="0"/>
        <v>12NEUTRAL</v>
      </c>
      <c r="B6" s="13">
        <v>16008001</v>
      </c>
      <c r="C6" s="13">
        <v>1</v>
      </c>
      <c r="D6" s="13">
        <v>2</v>
      </c>
      <c r="E6" s="13">
        <v>4001</v>
      </c>
      <c r="F6" s="13" t="s">
        <v>21</v>
      </c>
      <c r="G6" s="13" t="s">
        <v>20</v>
      </c>
      <c r="H6" s="13"/>
      <c r="I6" s="13">
        <v>1.53307508935638E-2</v>
      </c>
      <c r="J6" s="13">
        <v>2.2607324670301299E-2</v>
      </c>
      <c r="K6" s="13">
        <v>-7.27657377673751E-3</v>
      </c>
      <c r="L6" s="13">
        <v>1.24581174386281E-2</v>
      </c>
      <c r="M6" s="13">
        <v>2.77888683321919E-2</v>
      </c>
      <c r="N6" s="13">
        <v>7517300</v>
      </c>
    </row>
    <row r="7" spans="1:24" x14ac:dyDescent="0.25">
      <c r="A7" s="20" t="str">
        <f t="shared" si="0"/>
        <v>12OPTIMISTIC_90</v>
      </c>
      <c r="B7" s="13">
        <v>36012001</v>
      </c>
      <c r="C7" s="13">
        <v>1</v>
      </c>
      <c r="D7" s="13">
        <v>2</v>
      </c>
      <c r="E7" s="13">
        <v>6001</v>
      </c>
      <c r="F7" s="13" t="s">
        <v>22</v>
      </c>
      <c r="G7" s="13" t="s">
        <v>20</v>
      </c>
      <c r="H7" s="13"/>
      <c r="I7" s="13">
        <v>5.3928299708124502E-2</v>
      </c>
      <c r="J7" s="13">
        <v>5.2835048041983898E-2</v>
      </c>
      <c r="K7" s="13">
        <v>1.0932516661406001E-3</v>
      </c>
      <c r="L7" s="13">
        <v>1.6051592057802301E-2</v>
      </c>
      <c r="M7" s="13">
        <v>6.997989176592681E-2</v>
      </c>
      <c r="N7" s="13">
        <v>7517300</v>
      </c>
    </row>
    <row r="8" spans="1:24" x14ac:dyDescent="0.25">
      <c r="A8" s="20" t="str">
        <f t="shared" si="0"/>
        <v>13PESSIMISTIC_10</v>
      </c>
      <c r="B8" s="13">
        <v>8012006001</v>
      </c>
      <c r="C8" s="13">
        <v>1</v>
      </c>
      <c r="D8" s="13">
        <v>3</v>
      </c>
      <c r="E8" s="13">
        <v>2001</v>
      </c>
      <c r="F8" s="13" t="s">
        <v>19</v>
      </c>
      <c r="G8" s="13" t="s">
        <v>20</v>
      </c>
      <c r="H8" s="13"/>
      <c r="I8" s="13">
        <v>-2.28715328372677E-2</v>
      </c>
      <c r="J8" s="13">
        <v>1.1753308601454199E-2</v>
      </c>
      <c r="K8" s="13">
        <v>-3.4624841438722E-2</v>
      </c>
      <c r="L8" s="13">
        <v>1.14504992797996E-2</v>
      </c>
      <c r="M8" s="13">
        <v>-1.14210335574681E-2</v>
      </c>
      <c r="N8" s="13">
        <v>23122150</v>
      </c>
    </row>
    <row r="9" spans="1:24" x14ac:dyDescent="0.25">
      <c r="A9" s="20" t="str">
        <f t="shared" si="0"/>
        <v>13NEUTRAL</v>
      </c>
      <c r="B9" s="13">
        <v>64048012001</v>
      </c>
      <c r="C9" s="13">
        <v>1</v>
      </c>
      <c r="D9" s="13">
        <v>3</v>
      </c>
      <c r="E9" s="13">
        <v>4001</v>
      </c>
      <c r="F9" s="13" t="s">
        <v>21</v>
      </c>
      <c r="G9" s="13" t="s">
        <v>20</v>
      </c>
      <c r="H9" s="13"/>
      <c r="I9" s="13">
        <v>2.9154768513318201E-2</v>
      </c>
      <c r="J9" s="13">
        <v>2.5215516771850601E-2</v>
      </c>
      <c r="K9" s="13">
        <v>3.9392517414675804E-3</v>
      </c>
      <c r="L9" s="13">
        <v>1.3792409891105001E-2</v>
      </c>
      <c r="M9" s="13">
        <v>4.2947178404423206E-2</v>
      </c>
      <c r="N9" s="13">
        <v>23122150</v>
      </c>
      <c r="P9" s="20"/>
      <c r="Q9" s="20">
        <v>1</v>
      </c>
      <c r="R9" s="20">
        <v>2</v>
      </c>
      <c r="S9" s="20">
        <v>3</v>
      </c>
      <c r="T9" s="20">
        <v>4</v>
      </c>
      <c r="U9" s="20">
        <v>5</v>
      </c>
      <c r="V9" s="20">
        <v>6</v>
      </c>
      <c r="W9" s="20">
        <v>7</v>
      </c>
    </row>
    <row r="10" spans="1:24" x14ac:dyDescent="0.25">
      <c r="A10" s="20" t="str">
        <f t="shared" si="0"/>
        <v>13OPTIMISTIC_90</v>
      </c>
      <c r="B10" s="13">
        <v>216108018001</v>
      </c>
      <c r="C10" s="13">
        <v>1</v>
      </c>
      <c r="D10" s="13">
        <v>3</v>
      </c>
      <c r="E10" s="13">
        <v>6001</v>
      </c>
      <c r="F10" s="13" t="s">
        <v>22</v>
      </c>
      <c r="G10" s="13" t="s">
        <v>20</v>
      </c>
      <c r="H10" s="13"/>
      <c r="I10" s="13">
        <v>9.1095840885887902E-2</v>
      </c>
      <c r="J10" s="13">
        <v>3.1105978655167201E-2</v>
      </c>
      <c r="K10" s="13">
        <v>5.99898622307206E-2</v>
      </c>
      <c r="L10" s="13">
        <v>1.94134554265195E-2</v>
      </c>
      <c r="M10" s="13">
        <v>0.1105092963124074</v>
      </c>
      <c r="N10" s="13">
        <v>23122150</v>
      </c>
      <c r="P10" s="20" t="s">
        <v>23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t="s">
        <v>24</v>
      </c>
    </row>
    <row r="11" spans="1:24" x14ac:dyDescent="0.25">
      <c r="A11" s="20" t="str">
        <f t="shared" si="0"/>
        <v>14PESSIMISTIC_10</v>
      </c>
      <c r="B11" s="13">
        <v>16032024008001</v>
      </c>
      <c r="C11" s="13">
        <v>1</v>
      </c>
      <c r="D11" s="13">
        <v>4</v>
      </c>
      <c r="E11" s="13">
        <v>2001</v>
      </c>
      <c r="F11" s="13" t="s">
        <v>19</v>
      </c>
      <c r="G11" s="13" t="s">
        <v>20</v>
      </c>
      <c r="H11" s="13"/>
      <c r="I11" s="13">
        <v>-6.4184281095043899E-2</v>
      </c>
      <c r="J11" s="13">
        <v>2.2092313056007701E-2</v>
      </c>
      <c r="K11" s="13">
        <v>-8.6276594151051697E-2</v>
      </c>
      <c r="L11" s="13">
        <v>1.14328730530336E-2</v>
      </c>
      <c r="M11" s="13">
        <v>-5.2751408042010298E-2</v>
      </c>
      <c r="N11" s="13">
        <v>15587450</v>
      </c>
      <c r="P11" s="5">
        <v>0.1</v>
      </c>
      <c r="Q11" s="3">
        <f>VLOOKUP("1"&amp;Q$1&amp;"PESSIMISTIC_10",$A$2:$N$22,10,FALSE)</f>
        <v>-3.5384200153772902E-3</v>
      </c>
      <c r="R11" s="3">
        <f t="shared" ref="R11:W11" si="4">VLOOKUP("1"&amp;R$1&amp;"PESSIMISTIC_10",$A$2:$N$22,10,FALSE)</f>
        <v>-5.0856675796282502E-3</v>
      </c>
      <c r="S11" s="3">
        <f t="shared" si="4"/>
        <v>1.1753308601454199E-2</v>
      </c>
      <c r="T11" s="3">
        <f t="shared" si="4"/>
        <v>2.2092313056007701E-2</v>
      </c>
      <c r="U11" s="3">
        <f t="shared" si="4"/>
        <v>2.14314531867425E-2</v>
      </c>
      <c r="V11" s="3">
        <f t="shared" si="4"/>
        <v>1.4790218967428E-2</v>
      </c>
      <c r="W11" s="3">
        <f t="shared" si="4"/>
        <v>1.01527490771315E-2</v>
      </c>
      <c r="X11" s="22">
        <f>AVERAGE(Q11:W11)</f>
        <v>1.0227993613394052E-2</v>
      </c>
    </row>
    <row r="12" spans="1:24" x14ac:dyDescent="0.25">
      <c r="A12" s="20" t="str">
        <f t="shared" si="0"/>
        <v>14NEUTRAL</v>
      </c>
      <c r="B12" s="13">
        <v>256256096016001</v>
      </c>
      <c r="C12" s="13">
        <v>1</v>
      </c>
      <c r="D12" s="13">
        <v>4</v>
      </c>
      <c r="E12" s="13">
        <v>4001</v>
      </c>
      <c r="F12" s="13" t="s">
        <v>21</v>
      </c>
      <c r="G12" s="13" t="s">
        <v>20</v>
      </c>
      <c r="H12" s="13"/>
      <c r="I12" s="13">
        <v>5.5218785922610002E-2</v>
      </c>
      <c r="J12" s="13">
        <v>2.4108954997202E-2</v>
      </c>
      <c r="K12" s="13">
        <v>3.1109830925407998E-2</v>
      </c>
      <c r="L12" s="13">
        <v>1.5919815946172301E-2</v>
      </c>
      <c r="M12" s="13">
        <v>7.1138601868782306E-2</v>
      </c>
      <c r="N12" s="13">
        <v>15587450</v>
      </c>
      <c r="P12" s="6">
        <v>0.5</v>
      </c>
      <c r="Q12" s="2">
        <f>VLOOKUP("1"&amp;Q$1&amp;"NEUTRAL",$A$2:$N$22,10,FALSE)</f>
        <v>2.3293271298105499E-2</v>
      </c>
      <c r="R12" s="2">
        <f t="shared" ref="R12:W12" si="5">VLOOKUP("1"&amp;R$1&amp;"NEUTRAL",$A$2:$N$22,10,FALSE)</f>
        <v>2.2607324670301299E-2</v>
      </c>
      <c r="S12" s="2">
        <f t="shared" si="5"/>
        <v>2.5215516771850601E-2</v>
      </c>
      <c r="T12" s="2">
        <f t="shared" si="5"/>
        <v>2.4108954997202E-2</v>
      </c>
      <c r="U12" s="2">
        <f t="shared" si="5"/>
        <v>2.4458751110167001E-2</v>
      </c>
      <c r="V12" s="2">
        <f t="shared" si="5"/>
        <v>2.2583696315259898E-2</v>
      </c>
      <c r="W12" s="2">
        <f t="shared" si="5"/>
        <v>2.1611871388804001E-2</v>
      </c>
      <c r="X12" s="22">
        <f t="shared" ref="X12:X13" si="6">AVERAGE(Q12:W12)</f>
        <v>2.3411340935955757E-2</v>
      </c>
    </row>
    <row r="13" spans="1:24" x14ac:dyDescent="0.25">
      <c r="A13" s="20" t="str">
        <f t="shared" si="0"/>
        <v>14OPTIMISTIC_90</v>
      </c>
      <c r="B13" s="13">
        <v>1296864216024001</v>
      </c>
      <c r="C13" s="13">
        <v>1</v>
      </c>
      <c r="D13" s="13">
        <v>4</v>
      </c>
      <c r="E13" s="13">
        <v>6001</v>
      </c>
      <c r="F13" s="13" t="s">
        <v>22</v>
      </c>
      <c r="G13" s="13" t="s">
        <v>20</v>
      </c>
      <c r="H13" s="13"/>
      <c r="I13" s="13">
        <v>0.17181327991009601</v>
      </c>
      <c r="J13" s="13">
        <v>1.8457791111103398E-2</v>
      </c>
      <c r="K13" s="13">
        <v>0.153355488798992</v>
      </c>
      <c r="L13" s="13">
        <v>2.5407670045731998E-2</v>
      </c>
      <c r="M13" s="13">
        <v>0.19722094995582801</v>
      </c>
      <c r="N13" s="13">
        <v>15587450</v>
      </c>
      <c r="P13" s="5">
        <v>0.9</v>
      </c>
      <c r="Q13" s="3">
        <f>VLOOKUP("1"&amp;Q$1&amp;"OPTIMISTIC_90",$A$2:$N$22,10,FALSE)</f>
        <v>5.1876094424397598E-2</v>
      </c>
      <c r="R13" s="3">
        <f t="shared" ref="R13:W13" si="7">VLOOKUP("1"&amp;R$1&amp;"OPTIMISTIC_90",$A$2:$N$22,10,FALSE)</f>
        <v>5.2835048041983898E-2</v>
      </c>
      <c r="S13" s="3">
        <f t="shared" si="7"/>
        <v>3.1105978655167201E-2</v>
      </c>
      <c r="T13" s="3">
        <f t="shared" si="7"/>
        <v>1.8457791111103398E-2</v>
      </c>
      <c r="U13" s="3">
        <f t="shared" si="7"/>
        <v>1.6027571274625299E-2</v>
      </c>
      <c r="V13" s="3">
        <f t="shared" si="7"/>
        <v>1.40710741075427E-2</v>
      </c>
      <c r="W13" s="3">
        <f t="shared" si="7"/>
        <v>1.1336385507221399E-2</v>
      </c>
      <c r="X13" s="22">
        <f t="shared" si="6"/>
        <v>2.7958563303148786E-2</v>
      </c>
    </row>
    <row r="14" spans="1:24" x14ac:dyDescent="0.25">
      <c r="A14" s="20" t="str">
        <f t="shared" si="0"/>
        <v>15PESSIMISTIC_10</v>
      </c>
      <c r="B14" s="13">
        <v>3.208008004001E+16</v>
      </c>
      <c r="C14" s="13">
        <v>1</v>
      </c>
      <c r="D14" s="13">
        <v>5</v>
      </c>
      <c r="E14" s="13">
        <v>2001</v>
      </c>
      <c r="F14" s="13" t="s">
        <v>19</v>
      </c>
      <c r="G14" s="13" t="s">
        <v>20</v>
      </c>
      <c r="H14" s="13"/>
      <c r="I14" s="13">
        <v>-0.10353807214015701</v>
      </c>
      <c r="J14" s="13">
        <v>2.14314531867425E-2</v>
      </c>
      <c r="K14" s="13">
        <v>-0.12496952532690001</v>
      </c>
      <c r="L14" s="13">
        <v>1.13149492444082E-2</v>
      </c>
      <c r="M14" s="13">
        <v>-9.2223122895748799E-2</v>
      </c>
      <c r="N14" s="13">
        <v>4200000</v>
      </c>
    </row>
    <row r="15" spans="1:24" x14ac:dyDescent="0.25">
      <c r="A15" s="20" t="str">
        <f t="shared" si="0"/>
        <v>15NEUTRAL</v>
      </c>
      <c r="B15" s="13">
        <v>1.02528064016002E+18</v>
      </c>
      <c r="C15" s="13">
        <v>1</v>
      </c>
      <c r="D15" s="13">
        <v>5</v>
      </c>
      <c r="E15" s="13">
        <v>4001</v>
      </c>
      <c r="F15" s="13" t="s">
        <v>21</v>
      </c>
      <c r="G15" s="13" t="s">
        <v>20</v>
      </c>
      <c r="H15" s="13"/>
      <c r="I15" s="13">
        <v>7.4167610318111699E-2</v>
      </c>
      <c r="J15" s="13">
        <v>2.4458751110167001E-2</v>
      </c>
      <c r="K15" s="13">
        <v>4.97088592079446E-2</v>
      </c>
      <c r="L15" s="13">
        <v>1.7118271567785202E-2</v>
      </c>
      <c r="M15" s="13">
        <v>9.1285881885896897E-2</v>
      </c>
      <c r="N15" s="13">
        <v>4200000</v>
      </c>
    </row>
    <row r="16" spans="1:24" x14ac:dyDescent="0.25">
      <c r="A16" s="20" t="str">
        <f t="shared" si="0"/>
        <v>15OPTIMISTIC_90</v>
      </c>
      <c r="B16" s="13">
        <v>7.7824821603600302E+18</v>
      </c>
      <c r="C16" s="13">
        <v>1</v>
      </c>
      <c r="D16" s="13">
        <v>5</v>
      </c>
      <c r="E16" s="13">
        <v>6001</v>
      </c>
      <c r="F16" s="13" t="s">
        <v>22</v>
      </c>
      <c r="G16" s="13" t="s">
        <v>20</v>
      </c>
      <c r="H16" s="13"/>
      <c r="I16" s="13">
        <v>0.24373497414345</v>
      </c>
      <c r="J16" s="13">
        <v>1.6027571274625299E-2</v>
      </c>
      <c r="K16" s="13">
        <v>0.22770740286882399</v>
      </c>
      <c r="L16" s="13">
        <v>3.0350691914308701E-2</v>
      </c>
      <c r="M16" s="13">
        <v>0.27408566605775869</v>
      </c>
      <c r="N16" s="13">
        <v>4200000</v>
      </c>
    </row>
    <row r="17" spans="1:14" x14ac:dyDescent="0.25">
      <c r="A17" s="20" t="str">
        <f t="shared" si="0"/>
        <v>16PESSIMISTIC_10</v>
      </c>
      <c r="B17" s="13">
        <v>6.4192240160060015E+19</v>
      </c>
      <c r="C17" s="13">
        <v>1</v>
      </c>
      <c r="D17" s="13">
        <v>6</v>
      </c>
      <c r="E17" s="13">
        <v>2001</v>
      </c>
      <c r="F17" s="13" t="s">
        <v>19</v>
      </c>
      <c r="G17" s="13" t="s">
        <v>20</v>
      </c>
      <c r="H17" s="13"/>
      <c r="I17" s="13">
        <v>-0.12335262444608899</v>
      </c>
      <c r="J17" s="13">
        <v>1.4790218967428E-2</v>
      </c>
      <c r="K17" s="13">
        <v>-0.13814284341351701</v>
      </c>
      <c r="L17" s="13">
        <v>1.12030931433766E-2</v>
      </c>
      <c r="M17" s="13">
        <v>-0.11214953130271239</v>
      </c>
      <c r="N17" s="13">
        <v>1391750</v>
      </c>
    </row>
    <row r="18" spans="1:14" x14ac:dyDescent="0.25">
      <c r="A18" s="20" t="str">
        <f t="shared" si="0"/>
        <v>16NEUTRAL</v>
      </c>
      <c r="B18" s="13">
        <v>4.10214784128024E+21</v>
      </c>
      <c r="C18" s="13">
        <v>1</v>
      </c>
      <c r="D18" s="13">
        <v>6</v>
      </c>
      <c r="E18" s="13">
        <v>4001</v>
      </c>
      <c r="F18" s="13" t="s">
        <v>21</v>
      </c>
      <c r="G18" s="13" t="s">
        <v>20</v>
      </c>
      <c r="H18" s="13"/>
      <c r="I18" s="13">
        <v>8.01926534073127E-2</v>
      </c>
      <c r="J18" s="13">
        <v>2.2583696315259898E-2</v>
      </c>
      <c r="K18" s="13">
        <v>5.7608957092052798E-2</v>
      </c>
      <c r="L18" s="13">
        <v>1.7241276648590001E-2</v>
      </c>
      <c r="M18" s="13">
        <v>9.7433930055902701E-2</v>
      </c>
      <c r="N18" s="13">
        <v>1391750</v>
      </c>
    </row>
    <row r="19" spans="1:14" x14ac:dyDescent="0.25">
      <c r="A19" s="20" t="str">
        <f t="shared" si="0"/>
        <v>16OPTIMISTIC_90</v>
      </c>
      <c r="B19" s="13">
        <v>4.6702675444320543E+22</v>
      </c>
      <c r="C19" s="13">
        <v>1</v>
      </c>
      <c r="D19" s="13">
        <v>6</v>
      </c>
      <c r="E19" s="13">
        <v>6001</v>
      </c>
      <c r="F19" s="13" t="s">
        <v>22</v>
      </c>
      <c r="G19" s="13" t="s">
        <v>20</v>
      </c>
      <c r="H19" s="13"/>
      <c r="I19" s="13">
        <v>0.25856733337047799</v>
      </c>
      <c r="J19" s="13">
        <v>1.40710741075427E-2</v>
      </c>
      <c r="K19" s="13">
        <v>0.244496259262935</v>
      </c>
      <c r="L19" s="13">
        <v>2.9912070143950299E-2</v>
      </c>
      <c r="M19" s="13">
        <v>0.2884794035144283</v>
      </c>
      <c r="N19" s="13">
        <v>1391750</v>
      </c>
    </row>
    <row r="20" spans="1:14" x14ac:dyDescent="0.25">
      <c r="A20" s="20" t="str">
        <f t="shared" si="0"/>
        <v>17PESSIMISTIC_10</v>
      </c>
      <c r="B20" s="13">
        <v>1.2844867256028008E+23</v>
      </c>
      <c r="C20" s="13">
        <v>1</v>
      </c>
      <c r="D20" s="13">
        <v>7</v>
      </c>
      <c r="E20" s="13">
        <v>2001</v>
      </c>
      <c r="F20" s="13" t="s">
        <v>19</v>
      </c>
      <c r="G20" s="13" t="s">
        <v>20</v>
      </c>
      <c r="H20" s="13"/>
      <c r="I20" s="13">
        <v>-0.173458815040022</v>
      </c>
      <c r="J20" s="13">
        <v>1.01527490771315E-2</v>
      </c>
      <c r="K20" s="13">
        <v>-0.18361156411715401</v>
      </c>
      <c r="L20" s="13">
        <v>1.0761973463459701E-2</v>
      </c>
      <c r="M20" s="13">
        <v>-0.16269684157656231</v>
      </c>
      <c r="N20" s="13">
        <v>147200</v>
      </c>
    </row>
    <row r="21" spans="1:14" x14ac:dyDescent="0.25">
      <c r="A21" s="20" t="str">
        <f t="shared" si="0"/>
        <v>17NEUTRAL</v>
      </c>
      <c r="B21" s="13">
        <v>1.641269351296224E+25</v>
      </c>
      <c r="C21" s="13">
        <v>1</v>
      </c>
      <c r="D21" s="13">
        <v>7</v>
      </c>
      <c r="E21" s="13">
        <v>4001</v>
      </c>
      <c r="F21" s="13" t="s">
        <v>21</v>
      </c>
      <c r="G21" s="13" t="s">
        <v>20</v>
      </c>
      <c r="H21" s="13"/>
      <c r="I21" s="13">
        <v>0.102892880717392</v>
      </c>
      <c r="J21" s="13">
        <v>2.1611871388804001E-2</v>
      </c>
      <c r="K21" s="13">
        <v>8.1281009328588005E-2</v>
      </c>
      <c r="L21" s="13">
        <v>1.8248285434188299E-2</v>
      </c>
      <c r="M21" s="13">
        <v>0.1211411661515803</v>
      </c>
      <c r="N21" s="13">
        <v>147200</v>
      </c>
    </row>
    <row r="22" spans="1:14" x14ac:dyDescent="0.25">
      <c r="A22" s="20" t="str">
        <f t="shared" si="0"/>
        <v>17OPTIMISTIC_90</v>
      </c>
      <c r="B22" s="13">
        <v>2.8026275534136757E+26</v>
      </c>
      <c r="C22" s="13">
        <v>1</v>
      </c>
      <c r="D22" s="13">
        <v>7</v>
      </c>
      <c r="E22" s="13">
        <v>6001</v>
      </c>
      <c r="F22" s="13" t="s">
        <v>22</v>
      </c>
      <c r="G22" s="13" t="s">
        <v>20</v>
      </c>
      <c r="H22" s="13"/>
      <c r="I22" s="13">
        <v>0.33100667290653202</v>
      </c>
      <c r="J22" s="13">
        <v>1.1336385507221399E-2</v>
      </c>
      <c r="K22" s="13">
        <v>0.31967028739931103</v>
      </c>
      <c r="L22" s="13">
        <v>3.3121628271131402E-2</v>
      </c>
      <c r="M22" s="13">
        <v>0.36412830117766343</v>
      </c>
      <c r="N22" s="13">
        <v>147200</v>
      </c>
    </row>
  </sheetData>
  <sortState ref="B2:N22">
    <sortCondition ref="D1"/>
  </sortState>
  <pageMargins left="0.7" right="0.7" top="0.75" bottom="0.75" header="0.3" footer="0.3"/>
  <pageSetup paperSize="9" scale="68" fitToWidth="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1:X43"/>
  <sheetViews>
    <sheetView workbookViewId="0">
      <selection activeCell="Q15" sqref="Q15"/>
    </sheetView>
  </sheetViews>
  <sheetFormatPr defaultRowHeight="15" x14ac:dyDescent="0.25"/>
  <cols>
    <col min="1" max="1" width="16.85546875" style="20" bestFit="1" customWidth="1"/>
    <col min="2" max="2" width="12" bestFit="1" customWidth="1"/>
    <col min="3" max="3" width="14.28515625" bestFit="1" customWidth="1"/>
    <col min="4" max="4" width="4.85546875" bestFit="1" customWidth="1"/>
    <col min="5" max="5" width="14" bestFit="1" customWidth="1"/>
    <col min="6" max="6" width="14.85546875" bestFit="1" customWidth="1"/>
    <col min="7" max="7" width="22.140625" bestFit="1" customWidth="1"/>
    <col min="8" max="8" width="10.85546875" bestFit="1" customWidth="1"/>
    <col min="9" max="9" width="21.5703125" bestFit="1" customWidth="1"/>
    <col min="10" max="10" width="19.28515625" bestFit="1" customWidth="1"/>
    <col min="11" max="11" width="24.7109375" bestFit="1" customWidth="1"/>
    <col min="12" max="12" width="17.28515625" bestFit="1" customWidth="1"/>
    <col min="13" max="13" width="38.5703125" bestFit="1" customWidth="1"/>
    <col min="14" max="14" width="16.42578125" bestFit="1" customWidth="1"/>
    <col min="17" max="17" width="9.140625" style="20"/>
  </cols>
  <sheetData>
    <row r="1" spans="1:24" x14ac:dyDescent="0.25">
      <c r="B1" s="8" t="s">
        <v>7</v>
      </c>
      <c r="C1" s="8" t="s">
        <v>8</v>
      </c>
      <c r="D1" s="8" t="s">
        <v>35</v>
      </c>
      <c r="E1" s="8" t="s">
        <v>9</v>
      </c>
      <c r="F1" s="8" t="s">
        <v>10</v>
      </c>
      <c r="G1" s="8" t="s">
        <v>11</v>
      </c>
      <c r="H1" s="8" t="s">
        <v>12</v>
      </c>
      <c r="I1" s="8" t="s">
        <v>13</v>
      </c>
      <c r="J1" s="8" t="s">
        <v>14</v>
      </c>
      <c r="K1" s="8" t="s">
        <v>15</v>
      </c>
      <c r="L1" s="8" t="s">
        <v>16</v>
      </c>
      <c r="M1" s="8" t="s">
        <v>17</v>
      </c>
      <c r="N1" s="8" t="s">
        <v>18</v>
      </c>
      <c r="P1" s="20"/>
      <c r="Q1" s="20">
        <v>1</v>
      </c>
      <c r="R1" s="20">
        <v>2</v>
      </c>
      <c r="S1" s="20">
        <v>3</v>
      </c>
      <c r="T1" s="20">
        <v>4</v>
      </c>
      <c r="U1" s="20">
        <v>5</v>
      </c>
      <c r="V1" s="20">
        <v>6</v>
      </c>
      <c r="W1" s="20">
        <v>7</v>
      </c>
    </row>
    <row r="2" spans="1:24" x14ac:dyDescent="0.25">
      <c r="A2" s="20" t="str">
        <f>C2&amp;D2&amp;F2</f>
        <v>21PESSIMISTIC_10</v>
      </c>
      <c r="B2" s="14">
        <v>4002</v>
      </c>
      <c r="C2" s="14">
        <v>2</v>
      </c>
      <c r="D2" s="14">
        <v>1</v>
      </c>
      <c r="E2" s="14">
        <v>2001</v>
      </c>
      <c r="F2" s="14" t="s">
        <v>19</v>
      </c>
      <c r="G2" s="14" t="s">
        <v>20</v>
      </c>
      <c r="H2" s="14"/>
      <c r="I2" s="14">
        <v>-9.8418241048013801E-3</v>
      </c>
      <c r="J2" s="15">
        <v>6.75729021561988E-4</v>
      </c>
      <c r="K2" s="14">
        <v>-1.0517553126363301E-2</v>
      </c>
      <c r="L2" s="14">
        <v>1.16110405605384E-2</v>
      </c>
      <c r="M2" s="14">
        <v>1.7692164557370198E-3</v>
      </c>
      <c r="N2" s="14">
        <v>8967</v>
      </c>
      <c r="P2" s="4"/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 t="s">
        <v>34</v>
      </c>
      <c r="X2" s="20"/>
    </row>
    <row r="3" spans="1:24" x14ac:dyDescent="0.25">
      <c r="A3" s="20" t="str">
        <f t="shared" ref="A3:A43" si="0">C3&amp;D3&amp;F3</f>
        <v>21NEUTRAL</v>
      </c>
      <c r="B3" s="14">
        <v>8002</v>
      </c>
      <c r="C3" s="14">
        <v>2</v>
      </c>
      <c r="D3" s="14">
        <v>1</v>
      </c>
      <c r="E3" s="14">
        <v>4001</v>
      </c>
      <c r="F3" s="14" t="s">
        <v>21</v>
      </c>
      <c r="G3" s="14" t="s">
        <v>20</v>
      </c>
      <c r="H3" s="14"/>
      <c r="I3" s="14">
        <v>9.0373152768599106E-3</v>
      </c>
      <c r="J3" s="14">
        <v>2.2727865161149299E-2</v>
      </c>
      <c r="K3" s="14">
        <v>-1.36905498842894E-2</v>
      </c>
      <c r="L3" s="14">
        <v>1.24559282773796E-2</v>
      </c>
      <c r="M3" s="14">
        <v>2.1493243554239511E-2</v>
      </c>
      <c r="N3" s="14">
        <v>8967</v>
      </c>
      <c r="O3" s="20"/>
      <c r="P3" s="5">
        <v>0.1</v>
      </c>
      <c r="Q3" s="3">
        <f>AVERAGE(VLOOKUP("2"&amp;Q$1&amp;"PESSIMISTIC_10",$A$2:$N$43,13,FALSE),VLOOKUP("3"&amp;Q$1&amp;"PESSIMISTIC_10",$A$2:$N$43,13,FALSE))</f>
        <v>3.3338206695448752E-3</v>
      </c>
      <c r="R3" s="3">
        <f t="shared" ref="R3:W3" si="1">AVERAGE(VLOOKUP("2"&amp;R$1&amp;"PESSIMISTIC_10",$A$2:$N$43,13,FALSE),VLOOKUP("3"&amp;R$1&amp;"PESSIMISTIC_10",$A$2:$N$43,13,FALSE))</f>
        <v>3.266618292574765E-3</v>
      </c>
      <c r="S3" s="3">
        <f t="shared" si="1"/>
        <v>4.16414083919045E-3</v>
      </c>
      <c r="T3" s="3">
        <f t="shared" si="1"/>
        <v>-1.2923380123740551E-2</v>
      </c>
      <c r="U3" s="3">
        <f t="shared" si="1"/>
        <v>-3.4498366966015548E-2</v>
      </c>
      <c r="V3" s="3">
        <f t="shared" si="1"/>
        <v>-5.1006947629654548E-2</v>
      </c>
      <c r="W3" s="3">
        <f t="shared" si="1"/>
        <v>-8.847030843821195E-2</v>
      </c>
    </row>
    <row r="4" spans="1:24" x14ac:dyDescent="0.25">
      <c r="A4" s="20" t="str">
        <f t="shared" si="0"/>
        <v>21OPTIMISTIC_90</v>
      </c>
      <c r="B4" s="14">
        <v>12002</v>
      </c>
      <c r="C4" s="14">
        <v>2</v>
      </c>
      <c r="D4" s="14">
        <v>1</v>
      </c>
      <c r="E4" s="14">
        <v>6001</v>
      </c>
      <c r="F4" s="14" t="s">
        <v>22</v>
      </c>
      <c r="G4" s="14" t="s">
        <v>20</v>
      </c>
      <c r="H4" s="14"/>
      <c r="I4" s="14">
        <v>4.6900626279909603E-2</v>
      </c>
      <c r="J4" s="14">
        <v>4.8191465060976699E-2</v>
      </c>
      <c r="K4" s="14">
        <v>-1.2908387810670601E-3</v>
      </c>
      <c r="L4" s="14">
        <v>1.6246492828542299E-2</v>
      </c>
      <c r="M4" s="14">
        <v>6.3147119108451902E-2</v>
      </c>
      <c r="N4" s="14">
        <v>8967</v>
      </c>
      <c r="O4" s="20"/>
      <c r="P4" s="6">
        <v>0.5</v>
      </c>
      <c r="Q4" s="2">
        <f>AVERAGE(VLOOKUP("2"&amp;Q$1&amp;"NEUTRAL",$A$2:$N$43,13,FALSE),VLOOKUP("3"&amp;Q$1&amp;"NEUTRAL",$A$2:$N$43,13,FALSE))</f>
        <v>2.1957259504597877E-2</v>
      </c>
      <c r="R4" s="2">
        <f t="shared" ref="R4:W4" si="2">AVERAGE(VLOOKUP("2"&amp;R$1&amp;"NEUTRAL",$A$2:$N$43,13,FALSE),VLOOKUP("3"&amp;R$1&amp;"NEUTRAL",$A$2:$N$43,13,FALSE))</f>
        <v>2.9165684149744152E-2</v>
      </c>
      <c r="S4" s="2">
        <f t="shared" si="2"/>
        <v>4.42813333968122E-2</v>
      </c>
      <c r="T4" s="2">
        <f t="shared" si="2"/>
        <v>6.8672890270176701E-2</v>
      </c>
      <c r="U4" s="2">
        <f t="shared" si="2"/>
        <v>8.566720319304999E-2</v>
      </c>
      <c r="V4" s="2">
        <f t="shared" si="2"/>
        <v>9.0691146847718299E-2</v>
      </c>
      <c r="W4" s="2">
        <f t="shared" si="2"/>
        <v>0.10928630946649534</v>
      </c>
    </row>
    <row r="5" spans="1:24" x14ac:dyDescent="0.25">
      <c r="A5" s="20" t="str">
        <f t="shared" si="0"/>
        <v>27PESSIMISTIC_10</v>
      </c>
      <c r="B5" s="14">
        <v>1.644143008771585E+25</v>
      </c>
      <c r="C5" s="14">
        <v>2</v>
      </c>
      <c r="D5" s="14">
        <v>7</v>
      </c>
      <c r="E5" s="14">
        <v>2001</v>
      </c>
      <c r="F5" s="14" t="s">
        <v>19</v>
      </c>
      <c r="G5" s="14" t="s">
        <v>20</v>
      </c>
      <c r="H5" s="14"/>
      <c r="I5" s="14">
        <v>-0.116568892246284</v>
      </c>
      <c r="J5" s="14">
        <v>1.7593813149250299E-2</v>
      </c>
      <c r="K5" s="14">
        <v>-0.13416270539553399</v>
      </c>
      <c r="L5" s="14">
        <v>1.2042775969202699E-2</v>
      </c>
      <c r="M5" s="14">
        <v>-0.1045261162770813</v>
      </c>
      <c r="N5" s="14">
        <v>144256</v>
      </c>
      <c r="O5" s="20"/>
      <c r="P5" s="5">
        <v>0.9</v>
      </c>
      <c r="Q5" s="3">
        <f>AVERAGE(VLOOKUP("2"&amp;Q$1&amp;"OPTIMISTIC_90",$A$2:$N$43,13,FALSE),VLOOKUP("3"&amp;Q$1&amp;"OPTIMISTIC_90",$A$2:$N$43,13,FALSE))</f>
        <v>6.08607249186357E-2</v>
      </c>
      <c r="R5" s="3">
        <f t="shared" ref="R5:W5" si="3">AVERAGE(VLOOKUP("2"&amp;R$1&amp;"OPTIMISTIC_90",$A$2:$N$43,13,FALSE),VLOOKUP("3"&amp;R$1&amp;"OPTIMISTIC_90",$A$2:$N$43,13,FALSE))</f>
        <v>6.0973122771141447E-2</v>
      </c>
      <c r="S5" s="3">
        <f t="shared" si="3"/>
        <v>9.2969565072543295E-2</v>
      </c>
      <c r="T5" s="3">
        <f t="shared" si="3"/>
        <v>0.15545576372542455</v>
      </c>
      <c r="U5" s="3">
        <f t="shared" si="3"/>
        <v>0.20916774480455863</v>
      </c>
      <c r="V5" s="3">
        <f t="shared" si="3"/>
        <v>0.21966412657643625</v>
      </c>
      <c r="W5" s="3">
        <f t="shared" si="3"/>
        <v>0.27430446757582055</v>
      </c>
    </row>
    <row r="6" spans="1:24" x14ac:dyDescent="0.25">
      <c r="A6" s="20" t="str">
        <f t="shared" si="0"/>
        <v>27NEUTRAL</v>
      </c>
      <c r="B6" s="14">
        <v>2.1008247696591667E+27</v>
      </c>
      <c r="C6" s="14">
        <v>2</v>
      </c>
      <c r="D6" s="14">
        <v>7</v>
      </c>
      <c r="E6" s="14">
        <v>4001</v>
      </c>
      <c r="F6" s="14" t="s">
        <v>21</v>
      </c>
      <c r="G6" s="14" t="s">
        <v>20</v>
      </c>
      <c r="H6" s="14"/>
      <c r="I6" s="14">
        <v>9.1130107275919997E-2</v>
      </c>
      <c r="J6" s="14">
        <v>2.3976528525528399E-2</v>
      </c>
      <c r="K6" s="14">
        <v>6.7153578750391602E-2</v>
      </c>
      <c r="L6" s="14">
        <v>1.8762422415077099E-2</v>
      </c>
      <c r="M6" s="14">
        <v>0.1098925296909971</v>
      </c>
      <c r="N6" s="14">
        <v>144256</v>
      </c>
      <c r="O6" s="20"/>
    </row>
    <row r="7" spans="1:24" x14ac:dyDescent="0.25">
      <c r="A7" s="20" t="str">
        <f t="shared" si="0"/>
        <v>27OPTIMISTIC_90</v>
      </c>
      <c r="B7" s="14">
        <v>3.5873632683695049E+28</v>
      </c>
      <c r="C7" s="14">
        <v>2</v>
      </c>
      <c r="D7" s="14">
        <v>7</v>
      </c>
      <c r="E7" s="14">
        <v>6001</v>
      </c>
      <c r="F7" s="14" t="s">
        <v>22</v>
      </c>
      <c r="G7" s="14" t="s">
        <v>20</v>
      </c>
      <c r="H7" s="14"/>
      <c r="I7" s="14">
        <v>0.26175950235746098</v>
      </c>
      <c r="J7" s="14">
        <v>1.6856134165666101E-2</v>
      </c>
      <c r="K7" s="14">
        <v>0.24490336819179501</v>
      </c>
      <c r="L7" s="14">
        <v>3.30834836020934E-2</v>
      </c>
      <c r="M7" s="14">
        <v>0.29484298595955438</v>
      </c>
      <c r="N7" s="14">
        <v>144256</v>
      </c>
      <c r="O7" s="20"/>
    </row>
    <row r="8" spans="1:24" x14ac:dyDescent="0.25">
      <c r="A8" s="20" t="str">
        <f t="shared" si="0"/>
        <v>26PESSIMISTIC_10</v>
      </c>
      <c r="B8" s="14">
        <v>4.1083033702438409E+21</v>
      </c>
      <c r="C8" s="14">
        <v>2</v>
      </c>
      <c r="D8" s="14">
        <v>6</v>
      </c>
      <c r="E8" s="14">
        <v>2001</v>
      </c>
      <c r="F8" s="14" t="s">
        <v>19</v>
      </c>
      <c r="G8" s="14" t="s">
        <v>20</v>
      </c>
      <c r="H8" s="14"/>
      <c r="I8" s="14">
        <v>-7.5210331869577401E-2</v>
      </c>
      <c r="J8" s="14">
        <v>1.9234959147002899E-2</v>
      </c>
      <c r="K8" s="14">
        <v>-9.4445291016580293E-2</v>
      </c>
      <c r="L8" s="14">
        <v>1.23218084054542E-2</v>
      </c>
      <c r="M8" s="14">
        <v>-6.28885234641232E-2</v>
      </c>
      <c r="N8" s="14">
        <v>1363915</v>
      </c>
      <c r="O8" s="20"/>
    </row>
    <row r="9" spans="1:24" x14ac:dyDescent="0.25">
      <c r="A9" s="20" t="str">
        <f t="shared" si="0"/>
        <v>26NEUTRAL</v>
      </c>
      <c r="B9" s="14">
        <v>2.6253746184193536E+23</v>
      </c>
      <c r="C9" s="14">
        <v>2</v>
      </c>
      <c r="D9" s="14">
        <v>6</v>
      </c>
      <c r="E9" s="14">
        <v>4001</v>
      </c>
      <c r="F9" s="14" t="s">
        <v>21</v>
      </c>
      <c r="G9" s="14" t="s">
        <v>20</v>
      </c>
      <c r="H9" s="14"/>
      <c r="I9" s="14">
        <v>7.2606850862849598E-2</v>
      </c>
      <c r="J9" s="14">
        <v>2.3843709442918901E-2</v>
      </c>
      <c r="K9" s="14">
        <v>4.8763141419930697E-2</v>
      </c>
      <c r="L9" s="14">
        <v>1.7987552596483498E-2</v>
      </c>
      <c r="M9" s="14">
        <v>9.0594403459333089E-2</v>
      </c>
      <c r="N9" s="14">
        <v>1363915</v>
      </c>
      <c r="O9" s="20"/>
      <c r="P9" s="20"/>
      <c r="Q9" s="20">
        <v>1</v>
      </c>
      <c r="R9" s="20">
        <v>2</v>
      </c>
      <c r="S9" s="20">
        <v>3</v>
      </c>
      <c r="T9" s="20">
        <v>4</v>
      </c>
      <c r="U9" s="20">
        <v>5</v>
      </c>
      <c r="V9" s="20">
        <v>6</v>
      </c>
      <c r="W9" s="20">
        <v>7</v>
      </c>
      <c r="X9" s="20"/>
    </row>
    <row r="10" spans="1:24" x14ac:dyDescent="0.25">
      <c r="A10" s="20" t="str">
        <f t="shared" si="0"/>
        <v>26OPTIMISTIC_90</v>
      </c>
      <c r="B10" s="14">
        <v>2.9889712284365148E+24</v>
      </c>
      <c r="C10" s="14">
        <v>2</v>
      </c>
      <c r="D10" s="14">
        <v>6</v>
      </c>
      <c r="E10" s="14">
        <v>6001</v>
      </c>
      <c r="F10" s="14" t="s">
        <v>22</v>
      </c>
      <c r="G10" s="14" t="s">
        <v>20</v>
      </c>
      <c r="H10" s="14"/>
      <c r="I10" s="14">
        <v>0.20570195333101499</v>
      </c>
      <c r="J10" s="14">
        <v>1.7485255697006201E-2</v>
      </c>
      <c r="K10" s="14">
        <v>0.188216697634009</v>
      </c>
      <c r="L10" s="14">
        <v>2.9312017204223599E-2</v>
      </c>
      <c r="M10" s="14">
        <v>0.23501397053523859</v>
      </c>
      <c r="N10" s="14">
        <v>1363915</v>
      </c>
      <c r="O10" s="20"/>
      <c r="P10" s="20" t="s">
        <v>23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s="20" t="s">
        <v>24</v>
      </c>
    </row>
    <row r="11" spans="1:24" x14ac:dyDescent="0.25">
      <c r="A11" s="20" t="str">
        <f t="shared" si="0"/>
        <v>25PESSIMISTIC_10</v>
      </c>
      <c r="B11" s="14">
        <v>1.02656256128032E+18</v>
      </c>
      <c r="C11" s="14">
        <v>2</v>
      </c>
      <c r="D11" s="14">
        <v>5</v>
      </c>
      <c r="E11" s="14">
        <v>2001</v>
      </c>
      <c r="F11" s="14" t="s">
        <v>19</v>
      </c>
      <c r="G11" s="14" t="s">
        <v>20</v>
      </c>
      <c r="H11" s="14"/>
      <c r="I11" s="14">
        <v>-5.7115297897703803E-2</v>
      </c>
      <c r="J11" s="14">
        <v>2.08848568640147E-2</v>
      </c>
      <c r="K11" s="14">
        <v>-7.8000154761718593E-2</v>
      </c>
      <c r="L11" s="14">
        <v>1.25450239973678E-2</v>
      </c>
      <c r="M11" s="14">
        <v>-4.4570273900336001E-2</v>
      </c>
      <c r="N11" s="14">
        <v>4116000</v>
      </c>
      <c r="O11" s="20"/>
      <c r="P11" s="5">
        <v>0.1</v>
      </c>
      <c r="Q11" s="3">
        <f>AVERAGE(VLOOKUP("2"&amp;Q$1&amp;"PESSIMISTIC_10",$A$2:$N$43,10,FALSE),VLOOKUP("3"&amp;Q$1&amp;"PESSIMISTIC_10",$A$2:$N$43,10,FALSE))</f>
        <v>1.5619245040159289E-3</v>
      </c>
      <c r="R11" s="3">
        <f t="shared" ref="R11:W11" si="4">AVERAGE(VLOOKUP("2"&amp;R$1&amp;"PESSIMISTIC_10",$A$2:$N$43,10,FALSE),VLOOKUP("3"&amp;R$1&amp;"PESSIMISTIC_10",$A$2:$N$43,10,FALSE))</f>
        <v>-8.5624244375015317E-4</v>
      </c>
      <c r="S11" s="3">
        <f t="shared" si="4"/>
        <v>8.6103072800726155E-3</v>
      </c>
      <c r="T11" s="3">
        <f t="shared" si="4"/>
        <v>1.86483388300792E-2</v>
      </c>
      <c r="U11" s="3">
        <f t="shared" si="4"/>
        <v>2.1006327525553599E-2</v>
      </c>
      <c r="V11" s="3">
        <f t="shared" si="4"/>
        <v>1.8275109572985351E-2</v>
      </c>
      <c r="W11" s="3">
        <f t="shared" si="4"/>
        <v>1.5563951078173599E-2</v>
      </c>
      <c r="X11" s="22">
        <f>AVERAGE(Q11:W11)</f>
        <v>1.1829959478161447E-2</v>
      </c>
    </row>
    <row r="12" spans="1:24" x14ac:dyDescent="0.25">
      <c r="A12" s="20" t="str">
        <f t="shared" si="0"/>
        <v>25NEUTRAL</v>
      </c>
      <c r="B12" s="14">
        <v>3.2808980485120639E+19</v>
      </c>
      <c r="C12" s="14">
        <v>2</v>
      </c>
      <c r="D12" s="14">
        <v>5</v>
      </c>
      <c r="E12" s="14">
        <v>4001</v>
      </c>
      <c r="F12" s="14" t="s">
        <v>21</v>
      </c>
      <c r="G12" s="14" t="s">
        <v>20</v>
      </c>
      <c r="H12" s="14"/>
      <c r="I12" s="14">
        <v>6.7504475178908896E-2</v>
      </c>
      <c r="J12" s="14">
        <v>2.5312372147986598E-2</v>
      </c>
      <c r="K12" s="14">
        <v>4.2192103030922197E-2</v>
      </c>
      <c r="L12" s="14">
        <v>1.7989875612366299E-2</v>
      </c>
      <c r="M12" s="14">
        <v>8.5494350791275195E-2</v>
      </c>
      <c r="N12" s="14">
        <v>4116000</v>
      </c>
      <c r="O12" s="20"/>
      <c r="P12" s="6">
        <v>0.5</v>
      </c>
      <c r="Q12" s="2">
        <f>AVERAGE(VLOOKUP("2"&amp;Q$1&amp;"NEUTRAL",$A$2:$N$43,10,FALSE),VLOOKUP("3"&amp;Q$1&amp;"NEUTRAL",$A$2:$N$43,10,FALSE))</f>
        <v>2.1561131248390149E-2</v>
      </c>
      <c r="R12" s="2">
        <f t="shared" ref="R12:W12" si="5">AVERAGE(VLOOKUP("2"&amp;R$1&amp;"NEUTRAL",$A$2:$N$43,10,FALSE),VLOOKUP("3"&amp;R$1&amp;"NEUTRAL",$A$2:$N$43,10,FALSE))</f>
        <v>2.3031353310034999E-2</v>
      </c>
      <c r="S12" s="2">
        <f t="shared" si="5"/>
        <v>2.71647643284075E-2</v>
      </c>
      <c r="T12" s="2">
        <f t="shared" si="5"/>
        <v>2.6804802647222251E-2</v>
      </c>
      <c r="U12" s="2">
        <f t="shared" si="5"/>
        <v>2.5203926387678398E-2</v>
      </c>
      <c r="V12" s="2">
        <f t="shared" si="5"/>
        <v>2.413816957807155E-2</v>
      </c>
      <c r="W12" s="2">
        <f t="shared" si="5"/>
        <v>2.37039184368018E-2</v>
      </c>
      <c r="X12" s="22">
        <f t="shared" ref="X12:X13" si="6">AVERAGE(Q12:W12)</f>
        <v>2.4515437990943807E-2</v>
      </c>
    </row>
    <row r="13" spans="1:24" x14ac:dyDescent="0.25">
      <c r="A13" s="20" t="str">
        <f t="shared" si="0"/>
        <v>25OPTIMISTIC_90</v>
      </c>
      <c r="B13" s="14">
        <v>2.4903942913152097E+20</v>
      </c>
      <c r="C13" s="14">
        <v>2</v>
      </c>
      <c r="D13" s="14">
        <v>5</v>
      </c>
      <c r="E13" s="14">
        <v>6001</v>
      </c>
      <c r="F13" s="14" t="s">
        <v>22</v>
      </c>
      <c r="G13" s="14" t="s">
        <v>20</v>
      </c>
      <c r="H13" s="14"/>
      <c r="I13" s="14">
        <v>0.19369439375723299</v>
      </c>
      <c r="J13" s="14">
        <v>1.8553842008639E-2</v>
      </c>
      <c r="K13" s="14">
        <v>0.175140551748594</v>
      </c>
      <c r="L13" s="14">
        <v>2.9657420512273099E-2</v>
      </c>
      <c r="M13" s="14">
        <v>0.22335181426950609</v>
      </c>
      <c r="N13" s="14">
        <v>4116000</v>
      </c>
      <c r="O13" s="20"/>
      <c r="P13" s="5">
        <v>0.9</v>
      </c>
      <c r="Q13" s="3">
        <f>AVERAGE(VLOOKUP("2"&amp;Q$1&amp;"OPTIMISTIC_90",$A$2:$N$43,10,FALSE),VLOOKUP("3"&amp;Q$1&amp;"OPTIMISTIC_90",$A$2:$N$43,10,FALSE))</f>
        <v>4.8319908323507701E-2</v>
      </c>
      <c r="R13" s="3">
        <f t="shared" ref="R13:W13" si="7">AVERAGE(VLOOKUP("2"&amp;R$1&amp;"OPTIMISTIC_90",$A$2:$N$43,10,FALSE),VLOOKUP("3"&amp;R$1&amp;"OPTIMISTIC_90",$A$2:$N$43,10,FALSE))</f>
        <v>4.5660486757001649E-2</v>
      </c>
      <c r="S13" s="3">
        <f t="shared" si="7"/>
        <v>3.0151003458088903E-2</v>
      </c>
      <c r="T13" s="3">
        <f t="shared" si="7"/>
        <v>2.0908324007349301E-2</v>
      </c>
      <c r="U13" s="3">
        <f t="shared" si="7"/>
        <v>1.9305906574181349E-2</v>
      </c>
      <c r="V13" s="3">
        <f t="shared" si="7"/>
        <v>1.860782133994475E-2</v>
      </c>
      <c r="W13" s="3">
        <f t="shared" si="7"/>
        <v>1.798695151064585E-2</v>
      </c>
      <c r="X13" s="22">
        <f t="shared" si="6"/>
        <v>2.8705771710102791E-2</v>
      </c>
    </row>
    <row r="14" spans="1:24" x14ac:dyDescent="0.25">
      <c r="A14" s="20" t="str">
        <f t="shared" si="0"/>
        <v>22PESSIMISTIC_10</v>
      </c>
      <c r="B14" s="14">
        <v>16016004</v>
      </c>
      <c r="C14" s="14">
        <v>2</v>
      </c>
      <c r="D14" s="14">
        <v>2</v>
      </c>
      <c r="E14" s="14">
        <v>2001</v>
      </c>
      <c r="F14" s="14" t="s">
        <v>19</v>
      </c>
      <c r="G14" s="14" t="s">
        <v>20</v>
      </c>
      <c r="H14" s="14"/>
      <c r="I14" s="14">
        <v>-9.9439215827313802E-3</v>
      </c>
      <c r="J14" s="14">
        <v>-1.6600818577527899E-3</v>
      </c>
      <c r="K14" s="14">
        <v>-8.2838397249785905E-3</v>
      </c>
      <c r="L14" s="14">
        <v>1.17247016426569E-2</v>
      </c>
      <c r="M14" s="14">
        <v>1.7807800599255203E-3</v>
      </c>
      <c r="N14" s="14">
        <v>7366954</v>
      </c>
      <c r="O14" s="20"/>
    </row>
    <row r="15" spans="1:24" x14ac:dyDescent="0.25">
      <c r="A15" s="20" t="str">
        <f t="shared" si="0"/>
        <v>22NEUTRAL</v>
      </c>
      <c r="B15" s="14">
        <v>64032004</v>
      </c>
      <c r="C15" s="14">
        <v>2</v>
      </c>
      <c r="D15" s="14">
        <v>2</v>
      </c>
      <c r="E15" s="14">
        <v>4001</v>
      </c>
      <c r="F15" s="14" t="s">
        <v>21</v>
      </c>
      <c r="G15" s="14" t="s">
        <v>20</v>
      </c>
      <c r="H15" s="14"/>
      <c r="I15" s="14">
        <v>1.5786731646513001E-2</v>
      </c>
      <c r="J15" s="14">
        <v>2.2971235361795898E-2</v>
      </c>
      <c r="K15" s="14">
        <v>-7.1845037152828903E-3</v>
      </c>
      <c r="L15" s="14">
        <v>1.3094115532205099E-2</v>
      </c>
      <c r="M15" s="14">
        <v>2.8880847178718101E-2</v>
      </c>
      <c r="N15" s="14">
        <v>7366954</v>
      </c>
      <c r="O15" s="20"/>
    </row>
    <row r="16" spans="1:24" x14ac:dyDescent="0.25">
      <c r="A16" s="20" t="str">
        <f t="shared" si="0"/>
        <v>22OPTIMISTIC_90</v>
      </c>
      <c r="B16" s="14">
        <v>144048004</v>
      </c>
      <c r="C16" s="14">
        <v>2</v>
      </c>
      <c r="D16" s="14">
        <v>2</v>
      </c>
      <c r="E16" s="14">
        <v>6001</v>
      </c>
      <c r="F16" s="14" t="s">
        <v>22</v>
      </c>
      <c r="G16" s="14" t="s">
        <v>20</v>
      </c>
      <c r="H16" s="14"/>
      <c r="I16" s="14">
        <v>4.6658240233876602E-2</v>
      </c>
      <c r="J16" s="14">
        <v>4.7261835199049598E-2</v>
      </c>
      <c r="K16" s="15">
        <v>-6.0359496517303703E-4</v>
      </c>
      <c r="L16" s="14">
        <v>1.6252361846832101E-2</v>
      </c>
      <c r="M16" s="14">
        <v>6.29106020807087E-2</v>
      </c>
      <c r="N16" s="14">
        <v>7366954</v>
      </c>
      <c r="O16" s="20"/>
    </row>
    <row r="17" spans="1:15" x14ac:dyDescent="0.25">
      <c r="A17" s="20" t="str">
        <f t="shared" si="0"/>
        <v>24PESSIMISTIC_10</v>
      </c>
      <c r="B17" s="14">
        <v>256512384128016</v>
      </c>
      <c r="C17" s="14">
        <v>2</v>
      </c>
      <c r="D17" s="14">
        <v>4</v>
      </c>
      <c r="E17" s="14">
        <v>2001</v>
      </c>
      <c r="F17" s="14" t="s">
        <v>19</v>
      </c>
      <c r="G17" s="14" t="s">
        <v>20</v>
      </c>
      <c r="H17" s="14"/>
      <c r="I17" s="14">
        <v>-3.2289589616012998E-2</v>
      </c>
      <c r="J17" s="14">
        <v>1.8007061515018501E-2</v>
      </c>
      <c r="K17" s="14">
        <v>-5.0296651131031503E-2</v>
      </c>
      <c r="L17" s="14">
        <v>1.24752034014866E-2</v>
      </c>
      <c r="M17" s="14">
        <v>-1.98143862145264E-2</v>
      </c>
      <c r="N17" s="14">
        <v>15275701</v>
      </c>
      <c r="O17" s="20"/>
    </row>
    <row r="18" spans="1:15" x14ac:dyDescent="0.25">
      <c r="A18" s="20" t="str">
        <f t="shared" si="0"/>
        <v>24NEUTRAL</v>
      </c>
      <c r="B18" s="14">
        <v>4100097536256016</v>
      </c>
      <c r="C18" s="14">
        <v>2</v>
      </c>
      <c r="D18" s="14">
        <v>4</v>
      </c>
      <c r="E18" s="14">
        <v>4001</v>
      </c>
      <c r="F18" s="14" t="s">
        <v>21</v>
      </c>
      <c r="G18" s="14" t="s">
        <v>20</v>
      </c>
      <c r="H18" s="14"/>
      <c r="I18" s="14">
        <v>5.17539993164646E-2</v>
      </c>
      <c r="J18" s="14">
        <v>2.6386790271290199E-2</v>
      </c>
      <c r="K18" s="14">
        <v>2.5367209045174401E-2</v>
      </c>
      <c r="L18" s="14">
        <v>1.6792079646548799E-2</v>
      </c>
      <c r="M18" s="14">
        <v>6.8546078963013402E-2</v>
      </c>
      <c r="N18" s="14">
        <v>15275701</v>
      </c>
      <c r="O18" s="20"/>
    </row>
    <row r="19" spans="1:15" x14ac:dyDescent="0.25">
      <c r="A19" s="20" t="str">
        <f t="shared" si="0"/>
        <v>24OPTIMISTIC_90</v>
      </c>
      <c r="B19" s="14">
        <v>2.0749827456384016E+16</v>
      </c>
      <c r="C19" s="14">
        <v>2</v>
      </c>
      <c r="D19" s="14">
        <v>4</v>
      </c>
      <c r="E19" s="14">
        <v>6001</v>
      </c>
      <c r="F19" s="14" t="s">
        <v>22</v>
      </c>
      <c r="G19" s="14" t="s">
        <v>20</v>
      </c>
      <c r="H19" s="14"/>
      <c r="I19" s="14">
        <v>0.13914906404572</v>
      </c>
      <c r="J19" s="14">
        <v>2.03930354338504E-2</v>
      </c>
      <c r="K19" s="14">
        <v>0.11875602861187</v>
      </c>
      <c r="L19" s="14">
        <v>2.5100175402220499E-2</v>
      </c>
      <c r="M19" s="14">
        <v>0.16424923944794051</v>
      </c>
      <c r="N19" s="14">
        <v>15275701</v>
      </c>
      <c r="O19" s="20"/>
    </row>
    <row r="20" spans="1:15" x14ac:dyDescent="0.25">
      <c r="A20" s="20" t="str">
        <f t="shared" si="0"/>
        <v>23PESSIMISTIC_10</v>
      </c>
      <c r="B20" s="14">
        <v>64096048008</v>
      </c>
      <c r="C20" s="14">
        <v>2</v>
      </c>
      <c r="D20" s="14">
        <v>3</v>
      </c>
      <c r="E20" s="14">
        <v>2001</v>
      </c>
      <c r="F20" s="14" t="s">
        <v>19</v>
      </c>
      <c r="G20" s="14" t="s">
        <v>20</v>
      </c>
      <c r="H20" s="14"/>
      <c r="I20" s="14">
        <v>-1.0756389316869E-2</v>
      </c>
      <c r="J20" s="14">
        <v>8.3024456099900501E-3</v>
      </c>
      <c r="K20" s="14">
        <v>-1.90588349268591E-2</v>
      </c>
      <c r="L20" s="14">
        <v>1.2080970386073E-2</v>
      </c>
      <c r="M20" s="14">
        <v>1.3245810692040002E-3</v>
      </c>
      <c r="N20" s="14">
        <v>22659707</v>
      </c>
      <c r="O20" s="20"/>
    </row>
    <row r="21" spans="1:15" x14ac:dyDescent="0.25">
      <c r="A21" s="20" t="str">
        <f t="shared" si="0"/>
        <v>23NEUTRAL</v>
      </c>
      <c r="B21" s="14">
        <v>512384096008</v>
      </c>
      <c r="C21" s="14">
        <v>2</v>
      </c>
      <c r="D21" s="14">
        <v>3</v>
      </c>
      <c r="E21" s="14">
        <v>4001</v>
      </c>
      <c r="F21" s="14" t="s">
        <v>21</v>
      </c>
      <c r="G21" s="14" t="s">
        <v>20</v>
      </c>
      <c r="H21" s="14"/>
      <c r="I21" s="14">
        <v>2.9269248141273501E-2</v>
      </c>
      <c r="J21" s="14">
        <v>2.6811090266393601E-2</v>
      </c>
      <c r="K21" s="14">
        <v>2.4581578748799002E-3</v>
      </c>
      <c r="L21" s="14">
        <v>1.45987160618082E-2</v>
      </c>
      <c r="M21" s="14">
        <v>4.38679642030817E-2</v>
      </c>
      <c r="N21" s="14">
        <v>22659707</v>
      </c>
      <c r="O21" s="20"/>
    </row>
    <row r="22" spans="1:15" x14ac:dyDescent="0.25">
      <c r="A22" s="20" t="str">
        <f t="shared" si="0"/>
        <v>23OPTIMISTIC_90</v>
      </c>
      <c r="B22" s="14">
        <v>1728864144008</v>
      </c>
      <c r="C22" s="14">
        <v>2</v>
      </c>
      <c r="D22" s="14">
        <v>3</v>
      </c>
      <c r="E22" s="14">
        <v>6001</v>
      </c>
      <c r="F22" s="14" t="s">
        <v>22</v>
      </c>
      <c r="G22" s="14" t="s">
        <v>20</v>
      </c>
      <c r="H22" s="14"/>
      <c r="I22" s="14">
        <v>7.7127986242064794E-2</v>
      </c>
      <c r="J22" s="14">
        <v>3.0907993824517501E-2</v>
      </c>
      <c r="K22" s="14">
        <v>4.62199924175472E-2</v>
      </c>
      <c r="L22" s="14">
        <v>1.9420788492498502E-2</v>
      </c>
      <c r="M22" s="14">
        <v>9.6548774734563303E-2</v>
      </c>
      <c r="N22" s="14">
        <v>22659707</v>
      </c>
      <c r="O22" s="20"/>
    </row>
    <row r="23" spans="1:15" x14ac:dyDescent="0.25">
      <c r="A23" s="20" t="str">
        <f t="shared" si="0"/>
        <v>31PESSIMISTIC_10</v>
      </c>
      <c r="B23" s="14">
        <v>6003</v>
      </c>
      <c r="C23" s="14">
        <v>3</v>
      </c>
      <c r="D23" s="14">
        <v>1</v>
      </c>
      <c r="E23" s="14">
        <v>2001</v>
      </c>
      <c r="F23" s="14" t="s">
        <v>19</v>
      </c>
      <c r="G23" s="14" t="s">
        <v>20</v>
      </c>
      <c r="H23" s="14"/>
      <c r="I23" s="14">
        <v>-6.9755446242297696E-3</v>
      </c>
      <c r="J23" s="14">
        <v>2.4481199864698701E-3</v>
      </c>
      <c r="K23" s="14">
        <v>-9.4236646106996506E-3</v>
      </c>
      <c r="L23" s="14">
        <v>1.18739695075825E-2</v>
      </c>
      <c r="M23" s="14">
        <v>4.8984248833527306E-3</v>
      </c>
      <c r="N23" s="14">
        <v>8784</v>
      </c>
      <c r="O23" s="20"/>
    </row>
    <row r="24" spans="1:15" x14ac:dyDescent="0.25">
      <c r="A24" s="20" t="str">
        <f t="shared" si="0"/>
        <v>31NEUTRAL</v>
      </c>
      <c r="B24" s="14">
        <v>12003</v>
      </c>
      <c r="C24" s="14">
        <v>3</v>
      </c>
      <c r="D24" s="14">
        <v>1</v>
      </c>
      <c r="E24" s="14">
        <v>4001</v>
      </c>
      <c r="F24" s="14" t="s">
        <v>21</v>
      </c>
      <c r="G24" s="14" t="s">
        <v>20</v>
      </c>
      <c r="H24" s="14"/>
      <c r="I24" s="14">
        <v>9.6579522813562396E-3</v>
      </c>
      <c r="J24" s="14">
        <v>2.0394397335631E-2</v>
      </c>
      <c r="K24" s="14">
        <v>-1.0736445054274801E-2</v>
      </c>
      <c r="L24" s="14">
        <v>1.2763323173600001E-2</v>
      </c>
      <c r="M24" s="14">
        <v>2.242127545495624E-2</v>
      </c>
      <c r="N24" s="14">
        <v>8784</v>
      </c>
      <c r="O24" s="20"/>
    </row>
    <row r="25" spans="1:15" x14ac:dyDescent="0.25">
      <c r="A25" s="20" t="str">
        <f t="shared" si="0"/>
        <v>31OPTIMISTIC_90</v>
      </c>
      <c r="B25" s="14">
        <v>18003</v>
      </c>
      <c r="C25" s="14">
        <v>3</v>
      </c>
      <c r="D25" s="14">
        <v>1</v>
      </c>
      <c r="E25" s="14">
        <v>6001</v>
      </c>
      <c r="F25" s="14" t="s">
        <v>22</v>
      </c>
      <c r="G25" s="14" t="s">
        <v>20</v>
      </c>
      <c r="H25" s="14"/>
      <c r="I25" s="14">
        <v>4.2342179609099397E-2</v>
      </c>
      <c r="J25" s="14">
        <v>4.8448351586038697E-2</v>
      </c>
      <c r="K25" s="14">
        <v>-6.1061719769392999E-3</v>
      </c>
      <c r="L25" s="14">
        <v>1.6232151119720099E-2</v>
      </c>
      <c r="M25" s="14">
        <v>5.8574330728819499E-2</v>
      </c>
      <c r="N25" s="14">
        <v>8784</v>
      </c>
      <c r="O25" s="20"/>
    </row>
    <row r="26" spans="1:15" x14ac:dyDescent="0.25">
      <c r="A26" s="20" t="str">
        <f t="shared" si="0"/>
        <v>37PESSIMISTIC_10</v>
      </c>
      <c r="B26" s="14">
        <v>2.8091724688933255E+26</v>
      </c>
      <c r="C26" s="14">
        <v>3</v>
      </c>
      <c r="D26" s="14">
        <v>7</v>
      </c>
      <c r="E26" s="14">
        <v>2001</v>
      </c>
      <c r="F26" s="14" t="s">
        <v>19</v>
      </c>
      <c r="G26" s="14" t="s">
        <v>20</v>
      </c>
      <c r="H26" s="14"/>
      <c r="I26" s="14">
        <v>-8.5174571877432395E-2</v>
      </c>
      <c r="J26" s="14">
        <v>1.35340890070969E-2</v>
      </c>
      <c r="K26" s="14">
        <v>-9.8708660884529398E-2</v>
      </c>
      <c r="L26" s="14">
        <v>1.2760071278089801E-2</v>
      </c>
      <c r="M26" s="14">
        <v>-7.2414500599342596E-2</v>
      </c>
      <c r="N26" s="14">
        <v>141312</v>
      </c>
      <c r="O26" s="20"/>
    </row>
    <row r="27" spans="1:15" x14ac:dyDescent="0.25">
      <c r="A27" s="20" t="str">
        <f t="shared" si="0"/>
        <v>37NEUTRAL</v>
      </c>
      <c r="B27" s="14">
        <v>3.589456071284842E+28</v>
      </c>
      <c r="C27" s="14">
        <v>3</v>
      </c>
      <c r="D27" s="14">
        <v>7</v>
      </c>
      <c r="E27" s="14">
        <v>4001</v>
      </c>
      <c r="F27" s="14" t="s">
        <v>21</v>
      </c>
      <c r="G27" s="14" t="s">
        <v>20</v>
      </c>
      <c r="H27" s="14"/>
      <c r="I27" s="14">
        <v>8.9863501629728004E-2</v>
      </c>
      <c r="J27" s="14">
        <v>2.3431308348075199E-2</v>
      </c>
      <c r="K27" s="14">
        <v>6.6432193281652702E-2</v>
      </c>
      <c r="L27" s="14">
        <v>1.8816587612265599E-2</v>
      </c>
      <c r="M27" s="14">
        <v>0.1086800892419936</v>
      </c>
      <c r="N27" s="14">
        <v>141312</v>
      </c>
      <c r="O27" s="20"/>
    </row>
    <row r="28" spans="1:15" x14ac:dyDescent="0.25">
      <c r="A28" s="20" t="str">
        <f t="shared" si="0"/>
        <v>37OPTIMISTIC_90</v>
      </c>
      <c r="B28" s="14">
        <v>6.1293464593157083E+29</v>
      </c>
      <c r="C28" s="14">
        <v>3</v>
      </c>
      <c r="D28" s="14">
        <v>7</v>
      </c>
      <c r="E28" s="14">
        <v>6001</v>
      </c>
      <c r="F28" s="14" t="s">
        <v>22</v>
      </c>
      <c r="G28" s="14" t="s">
        <v>20</v>
      </c>
      <c r="H28" s="14"/>
      <c r="I28" s="14">
        <v>0.222672806839981</v>
      </c>
      <c r="J28" s="14">
        <v>1.9117768855625598E-2</v>
      </c>
      <c r="K28" s="14">
        <v>0.20355503798435501</v>
      </c>
      <c r="L28" s="14">
        <v>3.1093142352105699E-2</v>
      </c>
      <c r="M28" s="14">
        <v>0.25376594919208673</v>
      </c>
      <c r="N28" s="14">
        <v>141312</v>
      </c>
      <c r="O28" s="20"/>
    </row>
    <row r="29" spans="1:15" x14ac:dyDescent="0.25">
      <c r="A29" s="20" t="str">
        <f t="shared" si="0"/>
        <v>36PESSIMISTIC_10</v>
      </c>
      <c r="B29" s="14">
        <v>4.6796143076683746E+22</v>
      </c>
      <c r="C29" s="14">
        <v>3</v>
      </c>
      <c r="D29" s="14">
        <v>6</v>
      </c>
      <c r="E29" s="14">
        <v>2001</v>
      </c>
      <c r="F29" s="14" t="s">
        <v>19</v>
      </c>
      <c r="G29" s="14" t="s">
        <v>20</v>
      </c>
      <c r="H29" s="14"/>
      <c r="I29" s="14">
        <v>-5.2084478910213998E-2</v>
      </c>
      <c r="J29" s="14">
        <v>1.73152599989678E-2</v>
      </c>
      <c r="K29" s="14">
        <v>-6.9399738909181899E-2</v>
      </c>
      <c r="L29" s="14">
        <v>1.2959107115028101E-2</v>
      </c>
      <c r="M29" s="14">
        <v>-3.9125371795185895E-2</v>
      </c>
      <c r="N29" s="14">
        <v>1336080</v>
      </c>
      <c r="O29" s="20"/>
    </row>
    <row r="30" spans="1:15" x14ac:dyDescent="0.25">
      <c r="A30" s="20" t="str">
        <f t="shared" si="0"/>
        <v>36NEUTRAL</v>
      </c>
      <c r="B30" s="14">
        <v>2.9904657762932949E+24</v>
      </c>
      <c r="C30" s="14">
        <v>3</v>
      </c>
      <c r="D30" s="14">
        <v>6</v>
      </c>
      <c r="E30" s="14">
        <v>4001</v>
      </c>
      <c r="F30" s="14" t="s">
        <v>21</v>
      </c>
      <c r="G30" s="14" t="s">
        <v>20</v>
      </c>
      <c r="H30" s="14"/>
      <c r="I30" s="14">
        <v>7.26495320559543E-2</v>
      </c>
      <c r="J30" s="14">
        <v>2.4432629713224199E-2</v>
      </c>
      <c r="K30" s="14">
        <v>4.82169023427301E-2</v>
      </c>
      <c r="L30" s="14">
        <v>1.8138358180149201E-2</v>
      </c>
      <c r="M30" s="14">
        <v>9.0787890236103508E-2</v>
      </c>
      <c r="N30" s="14">
        <v>1336080</v>
      </c>
      <c r="O30" s="20"/>
    </row>
    <row r="31" spans="1:15" x14ac:dyDescent="0.25">
      <c r="A31" s="20" t="str">
        <f t="shared" si="0"/>
        <v>36OPTIMISTIC_90</v>
      </c>
      <c r="B31" s="14">
        <v>3.4046250398909674E+25</v>
      </c>
      <c r="C31" s="14">
        <v>3</v>
      </c>
      <c r="D31" s="14">
        <v>6</v>
      </c>
      <c r="E31" s="14">
        <v>6001</v>
      </c>
      <c r="F31" s="14" t="s">
        <v>22</v>
      </c>
      <c r="G31" s="14" t="s">
        <v>20</v>
      </c>
      <c r="H31" s="14"/>
      <c r="I31" s="14">
        <v>0.17633009795856799</v>
      </c>
      <c r="J31" s="14">
        <v>1.9730386982883302E-2</v>
      </c>
      <c r="K31" s="14">
        <v>0.15659971097568501</v>
      </c>
      <c r="L31" s="14">
        <v>2.7984184659065901E-2</v>
      </c>
      <c r="M31" s="14">
        <v>0.2043142826176339</v>
      </c>
      <c r="N31" s="14">
        <v>1336080</v>
      </c>
      <c r="O31" s="20"/>
    </row>
    <row r="32" spans="1:15" x14ac:dyDescent="0.25">
      <c r="A32" s="20" t="str">
        <f t="shared" si="0"/>
        <v>35PESSIMISTIC_10</v>
      </c>
      <c r="B32" s="14">
        <v>7.7954594497224305E+18</v>
      </c>
      <c r="C32" s="14">
        <v>3</v>
      </c>
      <c r="D32" s="14">
        <v>5</v>
      </c>
      <c r="E32" s="14">
        <v>2001</v>
      </c>
      <c r="F32" s="14" t="s">
        <v>19</v>
      </c>
      <c r="G32" s="14" t="s">
        <v>20</v>
      </c>
      <c r="H32" s="14"/>
      <c r="I32" s="14">
        <v>-3.75611009321603E-2</v>
      </c>
      <c r="J32" s="14">
        <v>2.1127798187092501E-2</v>
      </c>
      <c r="K32" s="14">
        <v>-5.8688899119252902E-2</v>
      </c>
      <c r="L32" s="14">
        <v>1.31346409004652E-2</v>
      </c>
      <c r="M32" s="14">
        <v>-2.4426460031695102E-2</v>
      </c>
      <c r="N32" s="14">
        <v>4032000</v>
      </c>
      <c r="O32" s="20"/>
    </row>
    <row r="33" spans="1:15" x14ac:dyDescent="0.25">
      <c r="A33" s="20" t="str">
        <f t="shared" si="0"/>
        <v>35NEUTRAL</v>
      </c>
      <c r="B33" s="14">
        <v>2.4914319555888484E+20</v>
      </c>
      <c r="C33" s="14">
        <v>3</v>
      </c>
      <c r="D33" s="14">
        <v>5</v>
      </c>
      <c r="E33" s="14">
        <v>4001</v>
      </c>
      <c r="F33" s="14" t="s">
        <v>21</v>
      </c>
      <c r="G33" s="14" t="s">
        <v>20</v>
      </c>
      <c r="H33" s="14"/>
      <c r="I33" s="14">
        <v>6.7636603512774895E-2</v>
      </c>
      <c r="J33" s="14">
        <v>2.5095480627370201E-2</v>
      </c>
      <c r="K33" s="14">
        <v>4.2541122885404598E-2</v>
      </c>
      <c r="L33" s="14">
        <v>1.82034520820499E-2</v>
      </c>
      <c r="M33" s="14">
        <v>8.5840055594824799E-2</v>
      </c>
      <c r="N33" s="14">
        <v>4032000</v>
      </c>
      <c r="O33" s="20"/>
    </row>
    <row r="34" spans="1:15" x14ac:dyDescent="0.25">
      <c r="A34" s="20" t="str">
        <f t="shared" si="0"/>
        <v>35OPTIMISTIC_90</v>
      </c>
      <c r="B34" s="14">
        <v>1.8911431649674873E+21</v>
      </c>
      <c r="C34" s="14">
        <v>3</v>
      </c>
      <c r="D34" s="14">
        <v>5</v>
      </c>
      <c r="E34" s="14">
        <v>6001</v>
      </c>
      <c r="F34" s="14" t="s">
        <v>22</v>
      </c>
      <c r="G34" s="14" t="s">
        <v>20</v>
      </c>
      <c r="H34" s="14"/>
      <c r="I34" s="14">
        <v>0.16664972508821899</v>
      </c>
      <c r="J34" s="14">
        <v>2.0057971139723699E-2</v>
      </c>
      <c r="K34" s="14">
        <v>0.146591753948495</v>
      </c>
      <c r="L34" s="14">
        <v>2.8333950251392199E-2</v>
      </c>
      <c r="M34" s="14">
        <v>0.1949836753396112</v>
      </c>
      <c r="N34" s="14">
        <v>4032000</v>
      </c>
      <c r="O34" s="20"/>
    </row>
    <row r="35" spans="1:15" x14ac:dyDescent="0.25">
      <c r="A35" s="20" t="str">
        <f t="shared" si="0"/>
        <v>32PESSIMISTIC_10</v>
      </c>
      <c r="B35" s="14">
        <v>36036009</v>
      </c>
      <c r="C35" s="14">
        <v>3</v>
      </c>
      <c r="D35" s="14">
        <v>2</v>
      </c>
      <c r="E35" s="14">
        <v>2001</v>
      </c>
      <c r="F35" s="14" t="s">
        <v>19</v>
      </c>
      <c r="G35" s="14" t="s">
        <v>20</v>
      </c>
      <c r="H35" s="14"/>
      <c r="I35" s="14">
        <v>-7.2002845681808899E-3</v>
      </c>
      <c r="J35" s="15">
        <v>-5.24030297475164E-5</v>
      </c>
      <c r="K35" s="14">
        <v>-7.14788153843337E-3</v>
      </c>
      <c r="L35" s="14">
        <v>1.19527410934049E-2</v>
      </c>
      <c r="M35" s="14">
        <v>4.7524565252240096E-3</v>
      </c>
      <c r="N35" s="14">
        <v>7216608</v>
      </c>
      <c r="O35" s="20"/>
    </row>
    <row r="36" spans="1:15" x14ac:dyDescent="0.25">
      <c r="A36" s="20" t="str">
        <f t="shared" si="0"/>
        <v>32NEUTRAL</v>
      </c>
      <c r="B36" s="14">
        <v>144072009</v>
      </c>
      <c r="C36" s="14">
        <v>3</v>
      </c>
      <c r="D36" s="14">
        <v>2</v>
      </c>
      <c r="E36" s="14">
        <v>4001</v>
      </c>
      <c r="F36" s="14" t="s">
        <v>21</v>
      </c>
      <c r="G36" s="14" t="s">
        <v>20</v>
      </c>
      <c r="H36" s="14"/>
      <c r="I36" s="14">
        <v>1.6089455897516199E-2</v>
      </c>
      <c r="J36" s="14">
        <v>2.3091471258274099E-2</v>
      </c>
      <c r="K36" s="14">
        <v>-7.0020153607579499E-3</v>
      </c>
      <c r="L36" s="14">
        <v>1.3361065223254E-2</v>
      </c>
      <c r="M36" s="14">
        <v>2.94505211207702E-2</v>
      </c>
      <c r="N36" s="14">
        <v>7216608</v>
      </c>
      <c r="O36" s="20"/>
    </row>
    <row r="37" spans="1:15" x14ac:dyDescent="0.25">
      <c r="A37" s="20" t="str">
        <f t="shared" si="0"/>
        <v>32OPTIMISTIC_90</v>
      </c>
      <c r="B37" s="14">
        <v>324108009</v>
      </c>
      <c r="C37" s="14">
        <v>3</v>
      </c>
      <c r="D37" s="14">
        <v>2</v>
      </c>
      <c r="E37" s="14">
        <v>6001</v>
      </c>
      <c r="F37" s="14" t="s">
        <v>22</v>
      </c>
      <c r="G37" s="14" t="s">
        <v>20</v>
      </c>
      <c r="H37" s="14"/>
      <c r="I37" s="14">
        <v>4.28351189441043E-2</v>
      </c>
      <c r="J37" s="14">
        <v>4.40591383149537E-2</v>
      </c>
      <c r="K37" s="14">
        <v>-1.22401937084948E-3</v>
      </c>
      <c r="L37" s="14">
        <v>1.6200524517469901E-2</v>
      </c>
      <c r="M37" s="14">
        <v>5.9035643461574201E-2</v>
      </c>
      <c r="N37" s="14">
        <v>7216608</v>
      </c>
      <c r="O37" s="20"/>
    </row>
    <row r="38" spans="1:15" x14ac:dyDescent="0.25">
      <c r="A38" s="20" t="str">
        <f t="shared" si="0"/>
        <v>34PESSIMISTIC_10</v>
      </c>
      <c r="B38" s="14">
        <v>1298593944648081</v>
      </c>
      <c r="C38" s="14">
        <v>3</v>
      </c>
      <c r="D38" s="14">
        <v>4</v>
      </c>
      <c r="E38" s="14">
        <v>2001</v>
      </c>
      <c r="F38" s="14" t="s">
        <v>19</v>
      </c>
      <c r="G38" s="14" t="s">
        <v>20</v>
      </c>
      <c r="H38" s="14"/>
      <c r="I38" s="14">
        <v>-1.8964082521099299E-2</v>
      </c>
      <c r="J38" s="14">
        <v>1.9289616145139899E-2</v>
      </c>
      <c r="K38" s="14">
        <v>-3.8253698666239198E-2</v>
      </c>
      <c r="L38" s="14">
        <v>1.2931708488144599E-2</v>
      </c>
      <c r="M38" s="14">
        <v>-6.0323740329546998E-3</v>
      </c>
      <c r="N38" s="14">
        <v>14963952</v>
      </c>
      <c r="O38" s="20"/>
    </row>
    <row r="39" spans="1:15" x14ac:dyDescent="0.25">
      <c r="A39" s="20" t="str">
        <f t="shared" si="0"/>
        <v>34NEUTRAL</v>
      </c>
      <c r="B39" s="14">
        <v>2.075674377729608E+16</v>
      </c>
      <c r="C39" s="14">
        <v>3</v>
      </c>
      <c r="D39" s="14">
        <v>4</v>
      </c>
      <c r="E39" s="14">
        <v>4001</v>
      </c>
      <c r="F39" s="14" t="s">
        <v>21</v>
      </c>
      <c r="G39" s="14" t="s">
        <v>20</v>
      </c>
      <c r="H39" s="14"/>
      <c r="I39" s="14">
        <v>5.1828443001261403E-2</v>
      </c>
      <c r="J39" s="14">
        <v>2.7222815023154299E-2</v>
      </c>
      <c r="K39" s="14">
        <v>2.4605627978107E-2</v>
      </c>
      <c r="L39" s="14">
        <v>1.6971258576078601E-2</v>
      </c>
      <c r="M39" s="14">
        <v>6.879970157734E-2</v>
      </c>
      <c r="N39" s="14">
        <v>14963952</v>
      </c>
      <c r="O39" s="20"/>
    </row>
    <row r="40" spans="1:15" x14ac:dyDescent="0.25">
      <c r="A40" s="20" t="str">
        <f t="shared" si="0"/>
        <v>34OPTIMISTIC_90</v>
      </c>
      <c r="B40" s="14">
        <v>1.0504600149794408E+17</v>
      </c>
      <c r="C40" s="14">
        <v>3</v>
      </c>
      <c r="D40" s="14">
        <v>4</v>
      </c>
      <c r="E40" s="14">
        <v>6001</v>
      </c>
      <c r="F40" s="14" t="s">
        <v>22</v>
      </c>
      <c r="G40" s="14" t="s">
        <v>20</v>
      </c>
      <c r="H40" s="14"/>
      <c r="I40" s="14">
        <v>0.122160989435543</v>
      </c>
      <c r="J40" s="14">
        <v>2.1423612580848201E-2</v>
      </c>
      <c r="K40" s="14">
        <v>0.100737376854695</v>
      </c>
      <c r="L40" s="14">
        <v>2.45012985673656E-2</v>
      </c>
      <c r="M40" s="14">
        <v>0.14666228800290859</v>
      </c>
      <c r="N40" s="14">
        <v>14963952</v>
      </c>
      <c r="O40" s="20"/>
    </row>
    <row r="41" spans="1:15" x14ac:dyDescent="0.25">
      <c r="A41" s="20" t="str">
        <f t="shared" si="0"/>
        <v>33PESSIMISTIC_10</v>
      </c>
      <c r="B41" s="14">
        <v>216324162027</v>
      </c>
      <c r="C41" s="14">
        <v>3</v>
      </c>
      <c r="D41" s="14">
        <v>3</v>
      </c>
      <c r="E41" s="14">
        <v>2001</v>
      </c>
      <c r="F41" s="14" t="s">
        <v>19</v>
      </c>
      <c r="G41" s="14" t="s">
        <v>20</v>
      </c>
      <c r="H41" s="14"/>
      <c r="I41" s="14">
        <v>-5.3610217823098997E-3</v>
      </c>
      <c r="J41" s="14">
        <v>8.9181689501551809E-3</v>
      </c>
      <c r="K41" s="14">
        <v>-1.4279190732465001E-2</v>
      </c>
      <c r="L41" s="14">
        <v>1.2364722391486799E-2</v>
      </c>
      <c r="M41" s="14">
        <v>7.0037006091768998E-3</v>
      </c>
      <c r="N41" s="14">
        <v>22197264</v>
      </c>
      <c r="O41" s="20"/>
    </row>
    <row r="42" spans="1:15" x14ac:dyDescent="0.25">
      <c r="A42" s="20" t="str">
        <f t="shared" si="0"/>
        <v>33NEUTRAL</v>
      </c>
      <c r="B42" s="14">
        <v>1729296324027</v>
      </c>
      <c r="C42" s="14">
        <v>3</v>
      </c>
      <c r="D42" s="14">
        <v>3</v>
      </c>
      <c r="E42" s="14">
        <v>4001</v>
      </c>
      <c r="F42" s="14" t="s">
        <v>21</v>
      </c>
      <c r="G42" s="14" t="s">
        <v>20</v>
      </c>
      <c r="H42" s="14"/>
      <c r="I42" s="14">
        <v>2.9790756669932E-2</v>
      </c>
      <c r="J42" s="14">
        <v>2.7518438390421399E-2</v>
      </c>
      <c r="K42" s="14">
        <v>2.2723182795105698E-3</v>
      </c>
      <c r="L42" s="14">
        <v>1.4903945920610701E-2</v>
      </c>
      <c r="M42" s="14">
        <v>4.4694702590542701E-2</v>
      </c>
      <c r="N42" s="14">
        <v>22197264</v>
      </c>
      <c r="O42" s="20"/>
    </row>
    <row r="43" spans="1:15" x14ac:dyDescent="0.25">
      <c r="A43" s="20" t="str">
        <f t="shared" si="0"/>
        <v>33OPTIMISTIC_90</v>
      </c>
      <c r="B43" s="14">
        <v>5834916486027</v>
      </c>
      <c r="C43" s="14">
        <v>3</v>
      </c>
      <c r="D43" s="14">
        <v>3</v>
      </c>
      <c r="E43" s="14">
        <v>6001</v>
      </c>
      <c r="F43" s="14" t="s">
        <v>22</v>
      </c>
      <c r="G43" s="14" t="s">
        <v>20</v>
      </c>
      <c r="H43" s="14"/>
      <c r="I43" s="14">
        <v>7.0088102521598195E-2</v>
      </c>
      <c r="J43" s="14">
        <v>2.9394013091660301E-2</v>
      </c>
      <c r="K43" s="14">
        <v>4.0694089429937901E-2</v>
      </c>
      <c r="L43" s="14">
        <v>1.9302252888925099E-2</v>
      </c>
      <c r="M43" s="14">
        <v>8.9390355410523287E-2</v>
      </c>
      <c r="N43" s="14">
        <v>22197264</v>
      </c>
      <c r="O43" s="20"/>
    </row>
  </sheetData>
  <sortState ref="B2:N64">
    <sortCondition ref="D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A1:X64"/>
  <sheetViews>
    <sheetView topLeftCell="G1" workbookViewId="0">
      <selection activeCell="H2" sqref="H2:H64"/>
    </sheetView>
  </sheetViews>
  <sheetFormatPr defaultRowHeight="15" x14ac:dyDescent="0.25"/>
  <cols>
    <col min="1" max="1" width="16.85546875" style="20" bestFit="1" customWidth="1"/>
    <col min="2" max="2" width="12" bestFit="1" customWidth="1"/>
    <col min="3" max="3" width="14.28515625" bestFit="1" customWidth="1"/>
    <col min="4" max="4" width="4.85546875" bestFit="1" customWidth="1"/>
    <col min="5" max="5" width="14" bestFit="1" customWidth="1"/>
    <col min="6" max="6" width="14.85546875" bestFit="1" customWidth="1"/>
    <col min="7" max="7" width="22.140625" bestFit="1" customWidth="1"/>
    <col min="8" max="8" width="10.85546875" bestFit="1" customWidth="1"/>
    <col min="9" max="9" width="21.5703125" bestFit="1" customWidth="1"/>
    <col min="10" max="10" width="19.28515625" bestFit="1" customWidth="1"/>
    <col min="11" max="11" width="24.7109375" bestFit="1" customWidth="1"/>
    <col min="12" max="12" width="17.28515625" bestFit="1" customWidth="1"/>
    <col min="13" max="13" width="38.5703125" bestFit="1" customWidth="1"/>
    <col min="14" max="14" width="16.42578125" bestFit="1" customWidth="1"/>
    <col min="17" max="17" width="9.140625" style="20"/>
  </cols>
  <sheetData>
    <row r="1" spans="1:24" x14ac:dyDescent="0.25">
      <c r="B1" s="9" t="s">
        <v>7</v>
      </c>
      <c r="C1" s="9" t="s">
        <v>8</v>
      </c>
      <c r="D1" s="9" t="s">
        <v>35</v>
      </c>
      <c r="E1" s="9" t="s">
        <v>9</v>
      </c>
      <c r="F1" s="9" t="s">
        <v>10</v>
      </c>
      <c r="G1" s="9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9" t="s">
        <v>16</v>
      </c>
      <c r="M1" s="9" t="s">
        <v>17</v>
      </c>
      <c r="N1" s="9" t="s">
        <v>18</v>
      </c>
      <c r="P1" s="20"/>
      <c r="Q1" s="20">
        <v>1</v>
      </c>
      <c r="R1" s="20">
        <v>2</v>
      </c>
      <c r="S1" s="20">
        <v>3</v>
      </c>
      <c r="T1" s="20">
        <v>4</v>
      </c>
      <c r="U1" s="20">
        <v>5</v>
      </c>
      <c r="V1" s="20">
        <v>6</v>
      </c>
      <c r="W1" s="20">
        <v>7</v>
      </c>
    </row>
    <row r="2" spans="1:24" x14ac:dyDescent="0.25">
      <c r="A2" s="20" t="str">
        <f>C2&amp;D2&amp;F2</f>
        <v>41PESSIMISTIC_10</v>
      </c>
      <c r="B2" s="16">
        <v>8004</v>
      </c>
      <c r="C2" s="16">
        <v>4</v>
      </c>
      <c r="D2" s="16">
        <v>1</v>
      </c>
      <c r="E2" s="16">
        <v>2001</v>
      </c>
      <c r="F2" s="16" t="s">
        <v>19</v>
      </c>
      <c r="G2" s="16" t="s">
        <v>20</v>
      </c>
      <c r="H2" s="16"/>
      <c r="I2" s="16">
        <v>-4.7463422287357098E-3</v>
      </c>
      <c r="J2" s="16">
        <v>5.91089569466474E-3</v>
      </c>
      <c r="K2" s="16">
        <v>-1.06572379234004E-2</v>
      </c>
      <c r="L2" s="16">
        <v>1.1920895535848399E-2</v>
      </c>
      <c r="M2" s="16">
        <v>7.1745533071126896E-3</v>
      </c>
      <c r="N2" s="16">
        <v>8601</v>
      </c>
      <c r="P2" s="4"/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 t="s">
        <v>34</v>
      </c>
      <c r="X2" s="20"/>
    </row>
    <row r="3" spans="1:24" x14ac:dyDescent="0.25">
      <c r="A3" s="20" t="str">
        <f t="shared" ref="A3:A64" si="0">C3&amp;D3&amp;F3</f>
        <v>41NEUTRAL</v>
      </c>
      <c r="B3" s="16">
        <v>16004</v>
      </c>
      <c r="C3" s="16">
        <v>4</v>
      </c>
      <c r="D3" s="16">
        <v>1</v>
      </c>
      <c r="E3" s="16">
        <v>4001</v>
      </c>
      <c r="F3" s="16" t="s">
        <v>21</v>
      </c>
      <c r="G3" s="16" t="s">
        <v>20</v>
      </c>
      <c r="H3" s="16"/>
      <c r="I3" s="16">
        <v>9.7731009180346204E-3</v>
      </c>
      <c r="J3" s="16">
        <v>1.8664479775832798E-2</v>
      </c>
      <c r="K3" s="16">
        <v>-8.8913788577982197E-3</v>
      </c>
      <c r="L3" s="16">
        <v>1.2812937062622499E-2</v>
      </c>
      <c r="M3" s="16">
        <v>2.2586037980657121E-2</v>
      </c>
      <c r="N3" s="16">
        <v>8601</v>
      </c>
      <c r="P3" s="5">
        <v>0.1</v>
      </c>
      <c r="Q3" s="3">
        <f>AVERAGE(VLOOKUP("4"&amp;Q$1&amp;"PESSIMISTIC_10",$A$2:$N$64,13,FALSE),VLOOKUP("5"&amp;Q$1&amp;"PESSIMISTIC_10",$A$2:$N$64,13,FALSE),VLOOKUP("6"&amp;Q$1&amp;"PESSIMISTIC_10",$A$2:$N$64,13,FALSE))</f>
        <v>8.0455349361667709E-3</v>
      </c>
      <c r="R3" s="3">
        <f t="shared" ref="R3:W3" si="1">AVERAGE(VLOOKUP("4"&amp;R$1&amp;"PESSIMISTIC_10",$A$2:$N$64,13,FALSE),VLOOKUP("5"&amp;R$1&amp;"PESSIMISTIC_10",$A$2:$N$64,13,FALSE),VLOOKUP("6"&amp;R$1&amp;"PESSIMISTIC_10",$A$2:$N$64,13,FALSE))</f>
        <v>8.0030923282474464E-3</v>
      </c>
      <c r="S3" s="3">
        <f t="shared" si="1"/>
        <v>1.2436545831245321E-2</v>
      </c>
      <c r="T3" s="3">
        <f t="shared" si="1"/>
        <v>7.3479721419241265E-3</v>
      </c>
      <c r="U3" s="3">
        <f t="shared" si="1"/>
        <v>-4.2051732688711662E-3</v>
      </c>
      <c r="V3" s="3">
        <f t="shared" si="1"/>
        <v>-1.7692712403115863E-2</v>
      </c>
      <c r="W3" s="3">
        <f t="shared" si="1"/>
        <v>-4.6792793089544128E-2</v>
      </c>
    </row>
    <row r="4" spans="1:24" x14ac:dyDescent="0.25">
      <c r="A4" s="20" t="str">
        <f t="shared" si="0"/>
        <v>41OPTIMISTIC_90</v>
      </c>
      <c r="B4" s="16">
        <v>24004</v>
      </c>
      <c r="C4" s="16">
        <v>4</v>
      </c>
      <c r="D4" s="16">
        <v>1</v>
      </c>
      <c r="E4" s="16">
        <v>6001</v>
      </c>
      <c r="F4" s="16" t="s">
        <v>22</v>
      </c>
      <c r="G4" s="16" t="s">
        <v>20</v>
      </c>
      <c r="H4" s="16"/>
      <c r="I4" s="16">
        <v>4.1022999057102001E-2</v>
      </c>
      <c r="J4" s="16">
        <v>4.7511085728586498E-2</v>
      </c>
      <c r="K4" s="16">
        <v>-6.4880866714844797E-3</v>
      </c>
      <c r="L4" s="16">
        <v>1.6318969162741601E-2</v>
      </c>
      <c r="M4" s="16">
        <v>5.7341968219843602E-2</v>
      </c>
      <c r="N4" s="16">
        <v>8601</v>
      </c>
      <c r="P4" s="6">
        <v>0.5</v>
      </c>
      <c r="Q4" s="2">
        <f>AVERAGE(VLOOKUP("4"&amp;Q$1&amp;"NEUTRAL",$A$2:$N$64,13,FALSE),VLOOKUP("5"&amp;Q$1&amp;"NEUTRAL",$A$2:$N$64,13,FALSE),VLOOKUP("6"&amp;Q$1&amp;"NEUTRAL",$A$2:$N$64,13,FALSE))</f>
        <v>2.2703683813796505E-2</v>
      </c>
      <c r="R4" s="2">
        <f t="shared" ref="R4:W4" si="2">AVERAGE(VLOOKUP("4"&amp;R$1&amp;"NEUTRAL",$A$2:$N$64,13,FALSE),VLOOKUP("5"&amp;R$1&amp;"NEUTRAL",$A$2:$N$64,13,FALSE),VLOOKUP("6"&amp;R$1&amp;"NEUTRAL",$A$2:$N$64,13,FALSE))</f>
        <v>2.9637006971736903E-2</v>
      </c>
      <c r="S4" s="2">
        <f t="shared" si="2"/>
        <v>4.4312542908727666E-2</v>
      </c>
      <c r="T4" s="2">
        <f t="shared" si="2"/>
        <v>6.762258797147444E-2</v>
      </c>
      <c r="U4" s="2">
        <f t="shared" si="2"/>
        <v>8.3524355307546719E-2</v>
      </c>
      <c r="V4" s="2">
        <f t="shared" si="2"/>
        <v>8.8360996598087563E-2</v>
      </c>
      <c r="W4" s="2">
        <f t="shared" si="2"/>
        <v>0.10580772405852414</v>
      </c>
    </row>
    <row r="5" spans="1:24" x14ac:dyDescent="0.25">
      <c r="A5" s="20" t="str">
        <f t="shared" si="0"/>
        <v>47PESSIMISTIC_10</v>
      </c>
      <c r="B5" s="16">
        <v>2.1045030512276288E+27</v>
      </c>
      <c r="C5" s="16">
        <v>4</v>
      </c>
      <c r="D5" s="16">
        <v>7</v>
      </c>
      <c r="E5" s="16">
        <v>2001</v>
      </c>
      <c r="F5" s="16" t="s">
        <v>19</v>
      </c>
      <c r="G5" s="16" t="s">
        <v>20</v>
      </c>
      <c r="H5" s="16"/>
      <c r="I5" s="16">
        <v>-6.7516336325331994E-2</v>
      </c>
      <c r="J5" s="16">
        <v>1.16609810334171E-2</v>
      </c>
      <c r="K5" s="16">
        <v>-7.9177317358749194E-2</v>
      </c>
      <c r="L5" s="16">
        <v>1.2971039602162501E-2</v>
      </c>
      <c r="M5" s="16">
        <v>-5.454529672316949E-2</v>
      </c>
      <c r="N5" s="16">
        <v>138368</v>
      </c>
      <c r="P5" s="5">
        <v>0.9</v>
      </c>
      <c r="Q5" s="3">
        <f>AVERAGE(VLOOKUP("4"&amp;Q$1&amp;"OPTIMISTIC_90",$A$2:$N$64,13,FALSE),VLOOKUP("5"&amp;Q$1&amp;"OPTIMISTIC_90",$A$2:$N$64,13,FALSE),VLOOKUP("6"&amp;Q$1&amp;"OPTIMISTIC_90",$A$2:$N$64,13,FALSE))</f>
        <v>5.6583084149118799E-2</v>
      </c>
      <c r="R5" s="3">
        <f t="shared" ref="R5:W5" si="3">AVERAGE(VLOOKUP("4"&amp;R$1&amp;"OPTIMISTIC_90",$A$2:$N$64,13,FALSE),VLOOKUP("5"&amp;R$1&amp;"OPTIMISTIC_90",$A$2:$N$64,13,FALSE),VLOOKUP("6"&amp;R$1&amp;"OPTIMISTIC_90",$A$2:$N$64,13,FALSE))</f>
        <v>5.5324092719235329E-2</v>
      </c>
      <c r="S5" s="3">
        <f t="shared" si="3"/>
        <v>8.3692118245369637E-2</v>
      </c>
      <c r="T5" s="3">
        <f t="shared" si="3"/>
        <v>0.13347259415974122</v>
      </c>
      <c r="U5" s="3">
        <f t="shared" si="3"/>
        <v>0.17522952044712112</v>
      </c>
      <c r="V5" s="3">
        <f t="shared" si="3"/>
        <v>0.18298648758081751</v>
      </c>
      <c r="W5" s="3">
        <f t="shared" si="3"/>
        <v>0.22158611796144187</v>
      </c>
    </row>
    <row r="6" spans="1:24" x14ac:dyDescent="0.25">
      <c r="A6" s="20" t="str">
        <f t="shared" si="0"/>
        <v>47NEUTRAL</v>
      </c>
      <c r="B6" s="16">
        <v>2.6890557051637334E+29</v>
      </c>
      <c r="C6" s="16">
        <v>4</v>
      </c>
      <c r="D6" s="16">
        <v>7</v>
      </c>
      <c r="E6" s="16">
        <v>4001</v>
      </c>
      <c r="F6" s="16" t="s">
        <v>21</v>
      </c>
      <c r="G6" s="16" t="s">
        <v>20</v>
      </c>
      <c r="H6" s="16"/>
      <c r="I6" s="16">
        <v>8.8150804578556799E-2</v>
      </c>
      <c r="J6" s="16">
        <v>2.5665144713530701E-2</v>
      </c>
      <c r="K6" s="16">
        <v>6.2485659865026001E-2</v>
      </c>
      <c r="L6" s="16">
        <v>1.9157084574467E-2</v>
      </c>
      <c r="M6" s="16">
        <v>0.10730788915302381</v>
      </c>
      <c r="N6" s="16">
        <v>138368</v>
      </c>
    </row>
    <row r="7" spans="1:24" x14ac:dyDescent="0.25">
      <c r="A7" s="20" t="str">
        <f t="shared" si="0"/>
        <v>47OPTIMISTIC_90</v>
      </c>
      <c r="B7" s="16">
        <v>4.5918249835129663E+30</v>
      </c>
      <c r="C7" s="16">
        <v>4</v>
      </c>
      <c r="D7" s="16">
        <v>7</v>
      </c>
      <c r="E7" s="16">
        <v>6001</v>
      </c>
      <c r="F7" s="16" t="s">
        <v>22</v>
      </c>
      <c r="G7" s="16" t="s">
        <v>20</v>
      </c>
      <c r="H7" s="16"/>
      <c r="I7" s="16">
        <v>0.204656689718342</v>
      </c>
      <c r="J7" s="16">
        <v>1.8986651460571598E-2</v>
      </c>
      <c r="K7" s="16">
        <v>0.18567003825777101</v>
      </c>
      <c r="L7" s="16">
        <v>2.9700508512223601E-2</v>
      </c>
      <c r="M7" s="16">
        <v>0.23435719823056561</v>
      </c>
      <c r="N7" s="16">
        <v>138368</v>
      </c>
    </row>
    <row r="8" spans="1:24" x14ac:dyDescent="0.25">
      <c r="A8" s="20" t="str">
        <f t="shared" si="0"/>
        <v>46PESSIMISTIC_10</v>
      </c>
      <c r="B8" s="16">
        <v>2.6293141569560582E+23</v>
      </c>
      <c r="C8" s="16">
        <v>4</v>
      </c>
      <c r="D8" s="16">
        <v>6</v>
      </c>
      <c r="E8" s="16">
        <v>2001</v>
      </c>
      <c r="F8" s="16" t="s">
        <v>19</v>
      </c>
      <c r="G8" s="16" t="s">
        <v>20</v>
      </c>
      <c r="H8" s="16"/>
      <c r="I8" s="16">
        <v>-3.6922843185406298E-2</v>
      </c>
      <c r="J8" s="16">
        <v>1.59623034882421E-2</v>
      </c>
      <c r="K8" s="16">
        <v>-5.2885146673648499E-2</v>
      </c>
      <c r="L8" s="16">
        <v>1.32637243782803E-2</v>
      </c>
      <c r="M8" s="16">
        <v>-2.3659118807125998E-2</v>
      </c>
      <c r="N8" s="16">
        <v>1308245</v>
      </c>
    </row>
    <row r="9" spans="1:24" x14ac:dyDescent="0.25">
      <c r="A9" s="20" t="str">
        <f t="shared" si="0"/>
        <v>46NEUTRAL</v>
      </c>
      <c r="B9" s="16">
        <v>1.6802397557883863E+25</v>
      </c>
      <c r="C9" s="16">
        <v>4</v>
      </c>
      <c r="D9" s="16">
        <v>6</v>
      </c>
      <c r="E9" s="16">
        <v>4001</v>
      </c>
      <c r="F9" s="16" t="s">
        <v>21</v>
      </c>
      <c r="G9" s="16" t="s">
        <v>20</v>
      </c>
      <c r="H9" s="16"/>
      <c r="I9" s="16">
        <v>7.07922560372089E-2</v>
      </c>
      <c r="J9" s="16">
        <v>2.5822882235310301E-2</v>
      </c>
      <c r="K9" s="16">
        <v>4.4969373801898499E-2</v>
      </c>
      <c r="L9" s="16">
        <v>1.8386584104855001E-2</v>
      </c>
      <c r="M9" s="16">
        <v>8.9178840142063898E-2</v>
      </c>
      <c r="N9" s="16">
        <v>1308245</v>
      </c>
      <c r="P9" s="20"/>
      <c r="Q9" s="20">
        <v>1</v>
      </c>
      <c r="R9" s="20">
        <v>2</v>
      </c>
      <c r="S9" s="20">
        <v>3</v>
      </c>
      <c r="T9" s="20">
        <v>4</v>
      </c>
      <c r="U9" s="20">
        <v>5</v>
      </c>
      <c r="V9" s="20">
        <v>6</v>
      </c>
      <c r="W9" s="20">
        <v>7</v>
      </c>
      <c r="X9" s="20"/>
    </row>
    <row r="10" spans="1:24" x14ac:dyDescent="0.25">
      <c r="A10" s="20" t="str">
        <f t="shared" si="0"/>
        <v>46OPTIMISTIC_90</v>
      </c>
      <c r="B10" s="16">
        <v>1.9129415861993694E+26</v>
      </c>
      <c r="C10" s="16">
        <v>4</v>
      </c>
      <c r="D10" s="16">
        <v>6</v>
      </c>
      <c r="E10" s="16">
        <v>6001</v>
      </c>
      <c r="F10" s="16" t="s">
        <v>22</v>
      </c>
      <c r="G10" s="16" t="s">
        <v>20</v>
      </c>
      <c r="H10" s="16"/>
      <c r="I10" s="16">
        <v>0.163958315299888</v>
      </c>
      <c r="J10" s="16">
        <v>2.0349186134362499E-2</v>
      </c>
      <c r="K10" s="16">
        <v>0.14360912916552601</v>
      </c>
      <c r="L10" s="16">
        <v>2.7523590607390899E-2</v>
      </c>
      <c r="M10" s="16">
        <v>0.1914819059072789</v>
      </c>
      <c r="N10" s="16">
        <v>1308245</v>
      </c>
      <c r="P10" s="20" t="s">
        <v>23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s="20" t="s">
        <v>24</v>
      </c>
    </row>
    <row r="11" spans="1:24" x14ac:dyDescent="0.25">
      <c r="A11" s="20" t="str">
        <f t="shared" si="0"/>
        <v>45PESSIMISTIC_10</v>
      </c>
      <c r="B11" s="16">
        <v>3.285000196097024E+19</v>
      </c>
      <c r="C11" s="16">
        <v>4</v>
      </c>
      <c r="D11" s="16">
        <v>5</v>
      </c>
      <c r="E11" s="16">
        <v>2001</v>
      </c>
      <c r="F11" s="16" t="s">
        <v>19</v>
      </c>
      <c r="G11" s="16" t="s">
        <v>20</v>
      </c>
      <c r="H11" s="16"/>
      <c r="I11" s="16">
        <v>-2.3779678642868399E-2</v>
      </c>
      <c r="J11" s="16">
        <v>1.9961971449425901E-2</v>
      </c>
      <c r="K11" s="16">
        <v>-4.3741650092294297E-2</v>
      </c>
      <c r="L11" s="16">
        <v>1.35070844770242E-2</v>
      </c>
      <c r="M11" s="16">
        <v>-1.0272594165844199E-2</v>
      </c>
      <c r="N11" s="16">
        <v>3948000</v>
      </c>
      <c r="P11" s="5">
        <v>0.1</v>
      </c>
      <c r="Q11" s="3">
        <f>AVERAGE(VLOOKUP("4"&amp;Q$1&amp;"PESSIMISTIC_10",$A$2:$N$64,10,FALSE),VLOOKUP("5"&amp;Q$1&amp;"PESSIMISTIC_10",$A$2:$N$64,10,FALSE),VLOOKUP("6"&amp;Q$1&amp;"PESSIMISTIC_10",$A$2:$N$64,10,FALSE))</f>
        <v>6.8805957403594827E-3</v>
      </c>
      <c r="R11" s="3">
        <f t="shared" ref="R11:W11" si="4">AVERAGE(VLOOKUP("4"&amp;R$1&amp;"PESSIMISTIC_10",$A$2:$N$64,10,FALSE),VLOOKUP("5"&amp;R$1&amp;"PESSIMISTIC_10",$A$2:$N$64,10,FALSE),VLOOKUP("6"&amp;R$1&amp;"PESSIMISTIC_10",$A$2:$N$64,10,FALSE))</f>
        <v>2.0661560949212566E-3</v>
      </c>
      <c r="S11" s="3">
        <f t="shared" si="4"/>
        <v>9.3275862336682069E-3</v>
      </c>
      <c r="T11" s="3">
        <f t="shared" si="4"/>
        <v>1.8853776064975999E-2</v>
      </c>
      <c r="U11" s="3">
        <f t="shared" si="4"/>
        <v>1.9778698850058066E-2</v>
      </c>
      <c r="V11" s="3">
        <f t="shared" si="4"/>
        <v>1.4335044883103701E-2</v>
      </c>
      <c r="W11" s="3">
        <f t="shared" si="4"/>
        <v>8.2372085333286271E-3</v>
      </c>
      <c r="X11" s="22">
        <f>AVERAGE(Q11:W11)</f>
        <v>1.1354152342916477E-2</v>
      </c>
    </row>
    <row r="12" spans="1:24" x14ac:dyDescent="0.25">
      <c r="A12" s="20" t="str">
        <f t="shared" si="0"/>
        <v>45NEUTRAL</v>
      </c>
      <c r="B12" s="16">
        <v>1.0498873755238604E+21</v>
      </c>
      <c r="C12" s="16">
        <v>4</v>
      </c>
      <c r="D12" s="16">
        <v>5</v>
      </c>
      <c r="E12" s="16">
        <v>4001</v>
      </c>
      <c r="F12" s="16" t="s">
        <v>21</v>
      </c>
      <c r="G12" s="16" t="s">
        <v>20</v>
      </c>
      <c r="H12" s="16"/>
      <c r="I12" s="16">
        <v>6.5933588332866194E-2</v>
      </c>
      <c r="J12" s="16">
        <v>2.7013446858374701E-2</v>
      </c>
      <c r="K12" s="16">
        <v>3.89201414744915E-2</v>
      </c>
      <c r="L12" s="16">
        <v>1.8422353336098998E-2</v>
      </c>
      <c r="M12" s="16">
        <v>8.4355941668965193E-2</v>
      </c>
      <c r="N12" s="16">
        <v>3948000</v>
      </c>
      <c r="P12" s="6">
        <v>0.5</v>
      </c>
      <c r="Q12" s="2">
        <f>AVERAGE(VLOOKUP("4"&amp;Q$1&amp;"NEUTRAL",$A$2:$N$64,10,FALSE),VLOOKUP("5"&amp;Q$1&amp;"NEUTRAL",$A$2:$N$64,10,FALSE),VLOOKUP("6"&amp;Q$1&amp;"NEUTRAL",$A$2:$N$64,10,FALSE))</f>
        <v>1.8884150260729034E-2</v>
      </c>
      <c r="R12" s="2">
        <f t="shared" ref="R12:W12" si="5">AVERAGE(VLOOKUP("4"&amp;R$1&amp;"NEUTRAL",$A$2:$N$64,10,FALSE),VLOOKUP("5"&amp;R$1&amp;"NEUTRAL",$A$2:$N$64,10,FALSE),VLOOKUP("6"&amp;R$1&amp;"NEUTRAL",$A$2:$N$64,10,FALSE))</f>
        <v>2.3551639747659798E-2</v>
      </c>
      <c r="S12" s="2">
        <f t="shared" si="5"/>
        <v>2.6092268035312633E-2</v>
      </c>
      <c r="T12" s="2">
        <f t="shared" si="5"/>
        <v>2.7017517571350364E-2</v>
      </c>
      <c r="U12" s="2">
        <f t="shared" si="5"/>
        <v>2.6596039564244372E-2</v>
      </c>
      <c r="V12" s="2">
        <f t="shared" si="5"/>
        <v>2.587826526147723E-2</v>
      </c>
      <c r="W12" s="2">
        <f t="shared" si="5"/>
        <v>2.5391672392641836E-2</v>
      </c>
      <c r="X12" s="22">
        <f t="shared" ref="X12:X13" si="6">AVERAGE(Q12:W12)</f>
        <v>2.4773078976202182E-2</v>
      </c>
    </row>
    <row r="13" spans="1:24" x14ac:dyDescent="0.25">
      <c r="A13" s="20" t="str">
        <f t="shared" si="0"/>
        <v>45OPTIMISTIC_90</v>
      </c>
      <c r="B13" s="16">
        <v>7.9692617322086709E+21</v>
      </c>
      <c r="C13" s="16">
        <v>4</v>
      </c>
      <c r="D13" s="16">
        <v>5</v>
      </c>
      <c r="E13" s="16">
        <v>6001</v>
      </c>
      <c r="F13" s="16" t="s">
        <v>22</v>
      </c>
      <c r="G13" s="16" t="s">
        <v>20</v>
      </c>
      <c r="H13" s="16"/>
      <c r="I13" s="16">
        <v>0.154924608019676</v>
      </c>
      <c r="J13" s="16">
        <v>2.0547225767216699E-2</v>
      </c>
      <c r="K13" s="16">
        <v>0.13437738225245899</v>
      </c>
      <c r="L13" s="16">
        <v>2.8106442175424799E-2</v>
      </c>
      <c r="M13" s="16">
        <v>0.1830310501951008</v>
      </c>
      <c r="N13" s="16">
        <v>3948000</v>
      </c>
      <c r="P13" s="5">
        <v>0.9</v>
      </c>
      <c r="Q13" s="3">
        <f>AVERAGE(VLOOKUP("4"&amp;Q$1&amp;"OPTIMISTIC_90",$A$2:$N$64,10,FALSE),VLOOKUP("5"&amp;Q$1&amp;"OPTIMISTIC_90",$A$2:$N$64,10,FALSE),VLOOKUP("6"&amp;Q$1&amp;"OPTIMISTIC_90",$A$2:$N$64,10,FALSE))</f>
        <v>4.5464214902232632E-2</v>
      </c>
      <c r="R13" s="3">
        <f t="shared" ref="R13:W13" si="7">AVERAGE(VLOOKUP("4"&amp;R$1&amp;"OPTIMISTIC_90",$A$2:$N$64,10,FALSE),VLOOKUP("5"&amp;R$1&amp;"OPTIMISTIC_90",$A$2:$N$64,10,FALSE),VLOOKUP("6"&amp;R$1&amp;"OPTIMISTIC_90",$A$2:$N$64,10,FALSE))</f>
        <v>3.9497055127740065E-2</v>
      </c>
      <c r="S13" s="3">
        <f t="shared" si="7"/>
        <v>2.9022837153949335E-2</v>
      </c>
      <c r="T13" s="3">
        <f t="shared" si="7"/>
        <v>2.2296129147401231E-2</v>
      </c>
      <c r="U13" s="3">
        <f t="shared" si="7"/>
        <v>2.1153451632730035E-2</v>
      </c>
      <c r="V13" s="3">
        <f t="shared" si="7"/>
        <v>2.0919440139995197E-2</v>
      </c>
      <c r="W13" s="3">
        <f t="shared" si="7"/>
        <v>1.9914067960825465E-2</v>
      </c>
      <c r="X13" s="22">
        <f t="shared" si="6"/>
        <v>2.8323885152124851E-2</v>
      </c>
    </row>
    <row r="14" spans="1:24" x14ac:dyDescent="0.25">
      <c r="A14" s="20" t="str">
        <f t="shared" si="0"/>
        <v>42PESSIMISTIC_10</v>
      </c>
      <c r="B14" s="16">
        <v>64064016</v>
      </c>
      <c r="C14" s="16">
        <v>4</v>
      </c>
      <c r="D14" s="16">
        <v>2</v>
      </c>
      <c r="E14" s="16">
        <v>2001</v>
      </c>
      <c r="F14" s="16" t="s">
        <v>19</v>
      </c>
      <c r="G14" s="16" t="s">
        <v>20</v>
      </c>
      <c r="H14" s="16"/>
      <c r="I14" s="16">
        <v>-5.2792921376100203E-3</v>
      </c>
      <c r="J14" s="16">
        <v>1.1820836840086199E-3</v>
      </c>
      <c r="K14" s="16">
        <v>-6.46137582161865E-3</v>
      </c>
      <c r="L14" s="16">
        <v>1.2101588225282799E-2</v>
      </c>
      <c r="M14" s="16">
        <v>6.822296087672779E-3</v>
      </c>
      <c r="N14" s="16">
        <v>7066262</v>
      </c>
    </row>
    <row r="15" spans="1:24" x14ac:dyDescent="0.25">
      <c r="A15" s="20" t="str">
        <f t="shared" si="0"/>
        <v>42NEUTRAL</v>
      </c>
      <c r="B15" s="16">
        <v>256128016</v>
      </c>
      <c r="C15" s="16">
        <v>4</v>
      </c>
      <c r="D15" s="16">
        <v>2</v>
      </c>
      <c r="E15" s="16">
        <v>4001</v>
      </c>
      <c r="F15" s="16" t="s">
        <v>21</v>
      </c>
      <c r="G15" s="16" t="s">
        <v>20</v>
      </c>
      <c r="H15" s="16"/>
      <c r="I15" s="16">
        <v>1.61070559615983E-2</v>
      </c>
      <c r="J15" s="16">
        <v>2.3346881570001699E-2</v>
      </c>
      <c r="K15" s="16">
        <v>-7.2398256084034102E-3</v>
      </c>
      <c r="L15" s="16">
        <v>1.3485944567248E-2</v>
      </c>
      <c r="M15" s="16">
        <v>2.9593000528846301E-2</v>
      </c>
      <c r="N15" s="16">
        <v>7066262</v>
      </c>
    </row>
    <row r="16" spans="1:24" x14ac:dyDescent="0.25">
      <c r="A16" s="20" t="str">
        <f t="shared" si="0"/>
        <v>42OPTIMISTIC_90</v>
      </c>
      <c r="B16" s="16">
        <v>576192016</v>
      </c>
      <c r="C16" s="16">
        <v>4</v>
      </c>
      <c r="D16" s="16">
        <v>2</v>
      </c>
      <c r="E16" s="16">
        <v>6001</v>
      </c>
      <c r="F16" s="16" t="s">
        <v>22</v>
      </c>
      <c r="G16" s="16" t="s">
        <v>20</v>
      </c>
      <c r="H16" s="16"/>
      <c r="I16" s="16">
        <v>4.0602766007315799E-2</v>
      </c>
      <c r="J16" s="16">
        <v>4.12828812044745E-2</v>
      </c>
      <c r="K16" s="17">
        <v>-6.8011519715871396E-4</v>
      </c>
      <c r="L16" s="16">
        <v>1.6154650574754899E-2</v>
      </c>
      <c r="M16" s="16">
        <v>5.6757416582070702E-2</v>
      </c>
      <c r="N16" s="16">
        <v>7066262</v>
      </c>
    </row>
    <row r="17" spans="1:14" x14ac:dyDescent="0.25">
      <c r="A17" s="20" t="str">
        <f t="shared" si="0"/>
        <v>44PESSIMISTIC_10</v>
      </c>
      <c r="B17" s="16">
        <v>4104198146048256</v>
      </c>
      <c r="C17" s="16">
        <v>4</v>
      </c>
      <c r="D17" s="16">
        <v>4</v>
      </c>
      <c r="E17" s="16">
        <v>2001</v>
      </c>
      <c r="F17" s="16" t="s">
        <v>19</v>
      </c>
      <c r="G17" s="16" t="s">
        <v>20</v>
      </c>
      <c r="H17" s="16"/>
      <c r="I17" s="16">
        <v>-1.0105981436508401E-2</v>
      </c>
      <c r="J17" s="16">
        <v>1.86324833090236E-2</v>
      </c>
      <c r="K17" s="16">
        <v>-2.87384647455321E-2</v>
      </c>
      <c r="L17" s="16">
        <v>1.32631861778141E-2</v>
      </c>
      <c r="M17" s="16">
        <v>3.1572047413056994E-3</v>
      </c>
      <c r="N17" s="16">
        <v>14652203</v>
      </c>
    </row>
    <row r="18" spans="1:14" x14ac:dyDescent="0.25">
      <c r="A18" s="20" t="str">
        <f t="shared" si="0"/>
        <v>44NEUTRAL</v>
      </c>
      <c r="B18" s="16">
        <v>6.5601560580096256E+16</v>
      </c>
      <c r="C18" s="16">
        <v>4</v>
      </c>
      <c r="D18" s="16">
        <v>4</v>
      </c>
      <c r="E18" s="16">
        <v>4001</v>
      </c>
      <c r="F18" s="16" t="s">
        <v>21</v>
      </c>
      <c r="G18" s="16" t="s">
        <v>20</v>
      </c>
      <c r="H18" s="16"/>
      <c r="I18" s="16">
        <v>5.0953963097460399E-2</v>
      </c>
      <c r="J18" s="16">
        <v>2.73601240279128E-2</v>
      </c>
      <c r="K18" s="16">
        <v>2.3593839069547502E-2</v>
      </c>
      <c r="L18" s="16">
        <v>1.7171994160074901E-2</v>
      </c>
      <c r="M18" s="16">
        <v>6.81259572575353E-2</v>
      </c>
      <c r="N18" s="16">
        <v>14652203</v>
      </c>
    </row>
    <row r="19" spans="1:14" x14ac:dyDescent="0.25">
      <c r="A19" s="20" t="str">
        <f t="shared" si="0"/>
        <v>44OPTIMISTIC_90</v>
      </c>
      <c r="B19" s="16">
        <v>3.3199723930214426E+17</v>
      </c>
      <c r="C19" s="16">
        <v>4</v>
      </c>
      <c r="D19" s="16">
        <v>4</v>
      </c>
      <c r="E19" s="16">
        <v>6001</v>
      </c>
      <c r="F19" s="16" t="s">
        <v>22</v>
      </c>
      <c r="G19" s="16" t="s">
        <v>20</v>
      </c>
      <c r="H19" s="16"/>
      <c r="I19" s="16">
        <v>0.114431321036687</v>
      </c>
      <c r="J19" s="16">
        <v>2.1767792587960601E-2</v>
      </c>
      <c r="K19" s="16">
        <v>9.2663528448726898E-2</v>
      </c>
      <c r="L19" s="16">
        <v>2.4255092307193801E-2</v>
      </c>
      <c r="M19" s="16">
        <v>0.13868641334388079</v>
      </c>
      <c r="N19" s="16">
        <v>14652203</v>
      </c>
    </row>
    <row r="20" spans="1:14" x14ac:dyDescent="0.25">
      <c r="A20" s="20" t="str">
        <f t="shared" si="0"/>
        <v>43PESSIMISTIC_10</v>
      </c>
      <c r="B20" s="16">
        <v>512768384064</v>
      </c>
      <c r="C20" s="16">
        <v>4</v>
      </c>
      <c r="D20" s="16">
        <v>3</v>
      </c>
      <c r="E20" s="16">
        <v>2001</v>
      </c>
      <c r="F20" s="16" t="s">
        <v>19</v>
      </c>
      <c r="G20" s="16" t="s">
        <v>20</v>
      </c>
      <c r="H20" s="16"/>
      <c r="I20" s="16">
        <v>-1.9130011803977201E-3</v>
      </c>
      <c r="J20" s="16">
        <v>9.26169947090804E-3</v>
      </c>
      <c r="K20" s="16">
        <v>-1.11747006513057E-2</v>
      </c>
      <c r="L20" s="16">
        <v>1.25517507601493E-2</v>
      </c>
      <c r="M20" s="16">
        <v>1.063874957975158E-2</v>
      </c>
      <c r="N20" s="16">
        <v>21734821</v>
      </c>
    </row>
    <row r="21" spans="1:14" x14ac:dyDescent="0.25">
      <c r="A21" s="20" t="str">
        <f t="shared" si="0"/>
        <v>43NEUTRAL</v>
      </c>
      <c r="B21" s="16">
        <v>4099072768064</v>
      </c>
      <c r="C21" s="16">
        <v>4</v>
      </c>
      <c r="D21" s="16">
        <v>3</v>
      </c>
      <c r="E21" s="16">
        <v>4001</v>
      </c>
      <c r="F21" s="16" t="s">
        <v>21</v>
      </c>
      <c r="G21" s="16" t="s">
        <v>20</v>
      </c>
      <c r="H21" s="16"/>
      <c r="I21" s="16">
        <v>2.9464446046765399E-2</v>
      </c>
      <c r="J21" s="16">
        <v>2.6289875102660499E-2</v>
      </c>
      <c r="K21" s="16">
        <v>3.17457094410489E-3</v>
      </c>
      <c r="L21" s="16">
        <v>1.50197447236597E-2</v>
      </c>
      <c r="M21" s="16">
        <v>4.4484190770425099E-2</v>
      </c>
      <c r="N21" s="16">
        <v>21734821</v>
      </c>
    </row>
    <row r="22" spans="1:14" x14ac:dyDescent="0.25">
      <c r="A22" s="20" t="str">
        <f t="shared" si="0"/>
        <v>43OPTIMISTIC_90</v>
      </c>
      <c r="B22" s="16">
        <v>13830913152064</v>
      </c>
      <c r="C22" s="16">
        <v>4</v>
      </c>
      <c r="D22" s="16">
        <v>3</v>
      </c>
      <c r="E22" s="16">
        <v>6001</v>
      </c>
      <c r="F22" s="16" t="s">
        <v>22</v>
      </c>
      <c r="G22" s="16" t="s">
        <v>20</v>
      </c>
      <c r="H22" s="16"/>
      <c r="I22" s="16">
        <v>6.6626354985996006E-2</v>
      </c>
      <c r="J22" s="16">
        <v>2.9301247886878799E-2</v>
      </c>
      <c r="K22" s="16">
        <v>3.73251070991171E-2</v>
      </c>
      <c r="L22" s="16">
        <v>1.9199553267368899E-2</v>
      </c>
      <c r="M22" s="16">
        <v>8.5825908253364905E-2</v>
      </c>
      <c r="N22" s="16">
        <v>21734821</v>
      </c>
    </row>
    <row r="23" spans="1:14" x14ac:dyDescent="0.25">
      <c r="A23" s="20" t="str">
        <f t="shared" si="0"/>
        <v>57PESSIMISTIC_10</v>
      </c>
      <c r="B23" s="16">
        <v>1.0035052543771881E+28</v>
      </c>
      <c r="C23" s="16">
        <v>5</v>
      </c>
      <c r="D23" s="16">
        <v>7</v>
      </c>
      <c r="E23" s="16">
        <v>2001</v>
      </c>
      <c r="F23" s="16" t="s">
        <v>19</v>
      </c>
      <c r="G23" s="16" t="s">
        <v>20</v>
      </c>
      <c r="H23" s="16"/>
      <c r="I23" s="16">
        <v>-6.1182869149750303E-2</v>
      </c>
      <c r="J23" s="16">
        <v>8.0162001747550102E-3</v>
      </c>
      <c r="K23" s="16">
        <v>-6.91990693245053E-2</v>
      </c>
      <c r="L23" s="16">
        <v>1.3156033662479E-2</v>
      </c>
      <c r="M23" s="16">
        <v>-4.8026835487271304E-2</v>
      </c>
      <c r="N23" s="16">
        <v>135424</v>
      </c>
    </row>
    <row r="24" spans="1:14" x14ac:dyDescent="0.25">
      <c r="A24" s="20" t="str">
        <f t="shared" si="0"/>
        <v>57NEUTRAL</v>
      </c>
      <c r="B24" s="16">
        <v>1.2822416807001753E+30</v>
      </c>
      <c r="C24" s="16">
        <v>5</v>
      </c>
      <c r="D24" s="16">
        <v>7</v>
      </c>
      <c r="E24" s="16">
        <v>4001</v>
      </c>
      <c r="F24" s="16" t="s">
        <v>21</v>
      </c>
      <c r="G24" s="16" t="s">
        <v>20</v>
      </c>
      <c r="H24" s="16"/>
      <c r="I24" s="16">
        <v>8.5549438579583401E-2</v>
      </c>
      <c r="J24" s="16">
        <v>2.5948585447243599E-2</v>
      </c>
      <c r="K24" s="16">
        <v>5.9600853132339697E-2</v>
      </c>
      <c r="L24" s="16">
        <v>1.9566343027878699E-2</v>
      </c>
      <c r="M24" s="16">
        <v>0.1051157816074621</v>
      </c>
      <c r="N24" s="16">
        <v>135424</v>
      </c>
    </row>
    <row r="25" spans="1:14" x14ac:dyDescent="0.25">
      <c r="A25" s="20" t="str">
        <f t="shared" si="0"/>
        <v>57OPTIMISTIC_90</v>
      </c>
      <c r="B25" s="16">
        <v>2.1895527761044341E+31</v>
      </c>
      <c r="C25" s="16">
        <v>5</v>
      </c>
      <c r="D25" s="16">
        <v>7</v>
      </c>
      <c r="E25" s="16">
        <v>6001</v>
      </c>
      <c r="F25" s="16" t="s">
        <v>22</v>
      </c>
      <c r="G25" s="16" t="s">
        <v>20</v>
      </c>
      <c r="H25" s="16"/>
      <c r="I25" s="16">
        <v>0.19298259809094301</v>
      </c>
      <c r="J25" s="16">
        <v>1.9945112738823399E-2</v>
      </c>
      <c r="K25" s="16">
        <v>0.17303748535211899</v>
      </c>
      <c r="L25" s="16">
        <v>2.87339096523671E-2</v>
      </c>
      <c r="M25" s="16">
        <v>0.22171650774331012</v>
      </c>
      <c r="N25" s="16">
        <v>135424</v>
      </c>
    </row>
    <row r="26" spans="1:14" x14ac:dyDescent="0.25">
      <c r="A26" s="20" t="str">
        <f t="shared" si="0"/>
        <v>51PESSIMISTIC_10</v>
      </c>
      <c r="B26" s="16">
        <v>10005</v>
      </c>
      <c r="C26" s="16">
        <v>5</v>
      </c>
      <c r="D26" s="16">
        <v>1</v>
      </c>
      <c r="E26" s="16">
        <v>2001</v>
      </c>
      <c r="F26" s="16" t="s">
        <v>19</v>
      </c>
      <c r="G26" s="16" t="s">
        <v>20</v>
      </c>
      <c r="H26" s="16"/>
      <c r="I26" s="16">
        <v>-3.7987920112860698E-3</v>
      </c>
      <c r="J26" s="16">
        <v>6.9203360984528804E-3</v>
      </c>
      <c r="K26" s="16">
        <v>-1.07191281097389E-2</v>
      </c>
      <c r="L26" s="16">
        <v>1.20189241103528E-2</v>
      </c>
      <c r="M26" s="16">
        <v>8.2201320990667303E-3</v>
      </c>
      <c r="N26" s="16">
        <v>8418</v>
      </c>
    </row>
    <row r="27" spans="1:14" x14ac:dyDescent="0.25">
      <c r="A27" s="20" t="str">
        <f t="shared" si="0"/>
        <v>51NEUTRAL</v>
      </c>
      <c r="B27" s="16">
        <v>20005</v>
      </c>
      <c r="C27" s="16">
        <v>5</v>
      </c>
      <c r="D27" s="16">
        <v>1</v>
      </c>
      <c r="E27" s="16">
        <v>4001</v>
      </c>
      <c r="F27" s="16" t="s">
        <v>21</v>
      </c>
      <c r="G27" s="16" t="s">
        <v>20</v>
      </c>
      <c r="H27" s="16"/>
      <c r="I27" s="16">
        <v>9.8341867402356106E-3</v>
      </c>
      <c r="J27" s="16">
        <v>1.8324036780837001E-2</v>
      </c>
      <c r="K27" s="16">
        <v>-8.4898500406014304E-3</v>
      </c>
      <c r="L27" s="16">
        <v>1.29194469007723E-2</v>
      </c>
      <c r="M27" s="16">
        <v>2.2753633641007909E-2</v>
      </c>
      <c r="N27" s="16">
        <v>8418</v>
      </c>
    </row>
    <row r="28" spans="1:14" x14ac:dyDescent="0.25">
      <c r="A28" s="20" t="str">
        <f t="shared" si="0"/>
        <v>51OPTIMISTIC_90</v>
      </c>
      <c r="B28" s="16">
        <v>30005</v>
      </c>
      <c r="C28" s="16">
        <v>5</v>
      </c>
      <c r="D28" s="16">
        <v>1</v>
      </c>
      <c r="E28" s="16">
        <v>6001</v>
      </c>
      <c r="F28" s="16" t="s">
        <v>22</v>
      </c>
      <c r="G28" s="16" t="s">
        <v>20</v>
      </c>
      <c r="H28" s="16"/>
      <c r="I28" s="16">
        <v>4.0037641010166797E-2</v>
      </c>
      <c r="J28" s="16">
        <v>4.5977486917278799E-2</v>
      </c>
      <c r="K28" s="16">
        <v>-5.9398459071120504E-3</v>
      </c>
      <c r="L28" s="16">
        <v>1.6323074164919599E-2</v>
      </c>
      <c r="M28" s="16">
        <v>5.6360715175086396E-2</v>
      </c>
      <c r="N28" s="16">
        <v>8418</v>
      </c>
    </row>
    <row r="29" spans="1:14" x14ac:dyDescent="0.25">
      <c r="A29" s="20" t="str">
        <f t="shared" si="0"/>
        <v>56PESSIMISTIC_10</v>
      </c>
      <c r="B29" s="16">
        <v>1.0030037525009376E+24</v>
      </c>
      <c r="C29" s="16">
        <v>5</v>
      </c>
      <c r="D29" s="16">
        <v>6</v>
      </c>
      <c r="E29" s="16">
        <v>2001</v>
      </c>
      <c r="F29" s="16" t="s">
        <v>19</v>
      </c>
      <c r="G29" s="16" t="s">
        <v>20</v>
      </c>
      <c r="H29" s="16"/>
      <c r="I29" s="16">
        <v>-3.0978194154539899E-2</v>
      </c>
      <c r="J29" s="16">
        <v>1.5332547010063801E-2</v>
      </c>
      <c r="K29" s="16">
        <v>-4.6310741164603701E-2</v>
      </c>
      <c r="L29" s="16">
        <v>1.34303473986559E-2</v>
      </c>
      <c r="M29" s="16">
        <v>-1.7547846755884E-2</v>
      </c>
      <c r="N29" s="16">
        <v>1280410</v>
      </c>
    </row>
    <row r="30" spans="1:14" x14ac:dyDescent="0.25">
      <c r="A30" s="20" t="str">
        <f t="shared" si="0"/>
        <v>56NEUTRAL</v>
      </c>
      <c r="B30" s="16">
        <v>6.4096060020003754E+25</v>
      </c>
      <c r="C30" s="16">
        <v>5</v>
      </c>
      <c r="D30" s="16">
        <v>6</v>
      </c>
      <c r="E30" s="16">
        <v>4001</v>
      </c>
      <c r="F30" s="16" t="s">
        <v>21</v>
      </c>
      <c r="G30" s="16" t="s">
        <v>20</v>
      </c>
      <c r="H30" s="16"/>
      <c r="I30" s="16">
        <v>6.9521082390020902E-2</v>
      </c>
      <c r="J30" s="16">
        <v>2.6580802110197799E-2</v>
      </c>
      <c r="K30" s="16">
        <v>4.29402802798231E-2</v>
      </c>
      <c r="L30" s="16">
        <v>1.84832943807372E-2</v>
      </c>
      <c r="M30" s="16">
        <v>8.8004376770758105E-2</v>
      </c>
      <c r="N30" s="16">
        <v>1280410</v>
      </c>
    </row>
    <row r="31" spans="1:14" x14ac:dyDescent="0.25">
      <c r="A31" s="20" t="str">
        <f t="shared" si="0"/>
        <v>56OPTIMISTIC_90</v>
      </c>
      <c r="B31" s="16">
        <v>7.2972930381750843E+26</v>
      </c>
      <c r="C31" s="16">
        <v>5</v>
      </c>
      <c r="D31" s="16">
        <v>6</v>
      </c>
      <c r="E31" s="16">
        <v>6001</v>
      </c>
      <c r="F31" s="16" t="s">
        <v>22</v>
      </c>
      <c r="G31" s="16" t="s">
        <v>20</v>
      </c>
      <c r="H31" s="16"/>
      <c r="I31" s="16">
        <v>0.15580421951121701</v>
      </c>
      <c r="J31" s="16">
        <v>2.06919915427441E-2</v>
      </c>
      <c r="K31" s="16">
        <v>0.135112227968473</v>
      </c>
      <c r="L31" s="16">
        <v>2.70810119516397E-2</v>
      </c>
      <c r="M31" s="16">
        <v>0.18288523146285671</v>
      </c>
      <c r="N31" s="16">
        <v>1280410</v>
      </c>
    </row>
    <row r="32" spans="1:14" x14ac:dyDescent="0.25">
      <c r="A32" s="20" t="str">
        <f t="shared" si="0"/>
        <v>55PESSIMISTIC_10</v>
      </c>
      <c r="B32" s="16">
        <v>1.0025025012503124E+20</v>
      </c>
      <c r="C32" s="16">
        <v>5</v>
      </c>
      <c r="D32" s="16">
        <v>5</v>
      </c>
      <c r="E32" s="16">
        <v>2001</v>
      </c>
      <c r="F32" s="16" t="s">
        <v>19</v>
      </c>
      <c r="G32" s="16" t="s">
        <v>20</v>
      </c>
      <c r="H32" s="16"/>
      <c r="I32" s="16">
        <v>-1.70635471469196E-2</v>
      </c>
      <c r="J32" s="16">
        <v>2.0506850060542699E-2</v>
      </c>
      <c r="K32" s="16">
        <v>-3.7570397207462303E-2</v>
      </c>
      <c r="L32" s="16">
        <v>1.3795553824641701E-2</v>
      </c>
      <c r="M32" s="16">
        <v>-3.2679933222778991E-3</v>
      </c>
      <c r="N32" s="16">
        <v>3864000</v>
      </c>
    </row>
    <row r="33" spans="1:14" x14ac:dyDescent="0.25">
      <c r="A33" s="20" t="str">
        <f t="shared" si="0"/>
        <v>55NEUTRAL</v>
      </c>
      <c r="B33" s="16">
        <v>3.2040020005000629E+21</v>
      </c>
      <c r="C33" s="16">
        <v>5</v>
      </c>
      <c r="D33" s="16">
        <v>5</v>
      </c>
      <c r="E33" s="16">
        <v>4001</v>
      </c>
      <c r="F33" s="16" t="s">
        <v>21</v>
      </c>
      <c r="G33" s="16" t="s">
        <v>20</v>
      </c>
      <c r="H33" s="16"/>
      <c r="I33" s="16">
        <v>6.4552310783661596E-2</v>
      </c>
      <c r="J33" s="16">
        <v>2.6850981696227901E-2</v>
      </c>
      <c r="K33" s="16">
        <v>3.7701329087433698E-2</v>
      </c>
      <c r="L33" s="16">
        <v>1.8531128685656699E-2</v>
      </c>
      <c r="M33" s="16">
        <v>8.3083439469318288E-2</v>
      </c>
      <c r="N33" s="16">
        <v>3864000</v>
      </c>
    </row>
    <row r="34" spans="1:14" x14ac:dyDescent="0.25">
      <c r="A34" s="20" t="str">
        <f t="shared" si="0"/>
        <v>55OPTIMISTIC_90</v>
      </c>
      <c r="B34" s="16">
        <v>2.4320256751125091E+22</v>
      </c>
      <c r="C34" s="16">
        <v>5</v>
      </c>
      <c r="D34" s="16">
        <v>5</v>
      </c>
      <c r="E34" s="16">
        <v>6001</v>
      </c>
      <c r="F34" s="16" t="s">
        <v>22</v>
      </c>
      <c r="G34" s="16" t="s">
        <v>20</v>
      </c>
      <c r="H34" s="16"/>
      <c r="I34" s="16">
        <v>0.14729212922262999</v>
      </c>
      <c r="J34" s="16">
        <v>2.10572291859485E-2</v>
      </c>
      <c r="K34" s="16">
        <v>0.126234900036682</v>
      </c>
      <c r="L34" s="16">
        <v>2.7569241892917599E-2</v>
      </c>
      <c r="M34" s="16">
        <v>0.17486137111554759</v>
      </c>
      <c r="N34" s="16">
        <v>3864000</v>
      </c>
    </row>
    <row r="35" spans="1:14" x14ac:dyDescent="0.25">
      <c r="A35" s="20" t="str">
        <f t="shared" si="0"/>
        <v>52PESSIMISTIC_10</v>
      </c>
      <c r="B35" s="16">
        <v>100100025</v>
      </c>
      <c r="C35" s="16">
        <v>5</v>
      </c>
      <c r="D35" s="16">
        <v>2</v>
      </c>
      <c r="E35" s="16">
        <v>2001</v>
      </c>
      <c r="F35" s="16" t="s">
        <v>19</v>
      </c>
      <c r="G35" s="16" t="s">
        <v>20</v>
      </c>
      <c r="H35" s="16"/>
      <c r="I35" s="16">
        <v>-4.03907127628655E-3</v>
      </c>
      <c r="J35" s="16">
        <v>2.30662663077652E-3</v>
      </c>
      <c r="K35" s="16">
        <v>-6.3456979070630696E-3</v>
      </c>
      <c r="L35" s="16">
        <v>1.21918275765903E-2</v>
      </c>
      <c r="M35" s="16">
        <v>8.1527563003037512E-3</v>
      </c>
      <c r="N35" s="16">
        <v>6915916</v>
      </c>
    </row>
    <row r="36" spans="1:14" x14ac:dyDescent="0.25">
      <c r="A36" s="20" t="str">
        <f t="shared" si="0"/>
        <v>52NEUTRAL</v>
      </c>
      <c r="B36" s="16">
        <v>400200025</v>
      </c>
      <c r="C36" s="16">
        <v>5</v>
      </c>
      <c r="D36" s="16">
        <v>2</v>
      </c>
      <c r="E36" s="16">
        <v>4001</v>
      </c>
      <c r="F36" s="16" t="s">
        <v>21</v>
      </c>
      <c r="G36" s="16" t="s">
        <v>20</v>
      </c>
      <c r="H36" s="16"/>
      <c r="I36" s="16">
        <v>1.6117653685190299E-2</v>
      </c>
      <c r="J36" s="16">
        <v>2.37576189434636E-2</v>
      </c>
      <c r="K36" s="16">
        <v>-7.6399652582732598E-3</v>
      </c>
      <c r="L36" s="16">
        <v>1.3562609343933101E-2</v>
      </c>
      <c r="M36" s="16">
        <v>2.96802630291234E-2</v>
      </c>
      <c r="N36" s="16">
        <v>6915916</v>
      </c>
    </row>
    <row r="37" spans="1:14" x14ac:dyDescent="0.25">
      <c r="A37" s="20" t="str">
        <f t="shared" si="0"/>
        <v>52OPTIMISTIC_90</v>
      </c>
      <c r="B37" s="16">
        <v>900300025</v>
      </c>
      <c r="C37" s="16">
        <v>5</v>
      </c>
      <c r="D37" s="16">
        <v>2</v>
      </c>
      <c r="E37" s="16">
        <v>6001</v>
      </c>
      <c r="F37" s="16" t="s">
        <v>22</v>
      </c>
      <c r="G37" s="16" t="s">
        <v>20</v>
      </c>
      <c r="H37" s="16"/>
      <c r="I37" s="16">
        <v>3.9054522039865702E-2</v>
      </c>
      <c r="J37" s="16">
        <v>3.9364143306285598E-2</v>
      </c>
      <c r="K37" s="17">
        <v>-3.0962126641997901E-4</v>
      </c>
      <c r="L37" s="16">
        <v>1.6148305837174502E-2</v>
      </c>
      <c r="M37" s="16">
        <v>5.52028278770402E-2</v>
      </c>
      <c r="N37" s="16">
        <v>6915916</v>
      </c>
    </row>
    <row r="38" spans="1:14" x14ac:dyDescent="0.25">
      <c r="A38" s="20" t="str">
        <f t="shared" si="0"/>
        <v>54PESSIMISTIC_10</v>
      </c>
      <c r="B38" s="16">
        <v>1.0020015005000624E+16</v>
      </c>
      <c r="C38" s="16">
        <v>5</v>
      </c>
      <c r="D38" s="16">
        <v>4</v>
      </c>
      <c r="E38" s="16">
        <v>2001</v>
      </c>
      <c r="F38" s="16" t="s">
        <v>19</v>
      </c>
      <c r="G38" s="16" t="s">
        <v>20</v>
      </c>
      <c r="H38" s="16"/>
      <c r="I38" s="16">
        <v>-5.3597289512090597E-3</v>
      </c>
      <c r="J38" s="16">
        <v>1.9313069923321199E-2</v>
      </c>
      <c r="K38" s="16">
        <v>-2.4672798874530302E-2</v>
      </c>
      <c r="L38" s="16">
        <v>1.35034008511757E-2</v>
      </c>
      <c r="M38" s="16">
        <v>8.143671899966641E-3</v>
      </c>
      <c r="N38" s="16">
        <v>14340454</v>
      </c>
    </row>
    <row r="39" spans="1:14" x14ac:dyDescent="0.25">
      <c r="A39" s="20" t="str">
        <f t="shared" si="0"/>
        <v>54NEUTRAL</v>
      </c>
      <c r="B39" s="16">
        <v>1.6016006001000064E+17</v>
      </c>
      <c r="C39" s="16">
        <v>5</v>
      </c>
      <c r="D39" s="16">
        <v>4</v>
      </c>
      <c r="E39" s="16">
        <v>4001</v>
      </c>
      <c r="F39" s="16" t="s">
        <v>21</v>
      </c>
      <c r="G39" s="16" t="s">
        <v>20</v>
      </c>
      <c r="H39" s="16"/>
      <c r="I39" s="16">
        <v>5.0213069501884498E-2</v>
      </c>
      <c r="J39" s="16">
        <v>2.7397424280839199E-2</v>
      </c>
      <c r="K39" s="16">
        <v>2.2815645221045198E-2</v>
      </c>
      <c r="L39" s="16">
        <v>1.72980226597273E-2</v>
      </c>
      <c r="M39" s="16">
        <v>6.7511092161611802E-2</v>
      </c>
      <c r="N39" s="16">
        <v>14340454</v>
      </c>
    </row>
    <row r="40" spans="1:14" x14ac:dyDescent="0.25">
      <c r="A40" s="20" t="str">
        <f t="shared" si="0"/>
        <v>54OPTIMISTIC_90</v>
      </c>
      <c r="B40" s="16">
        <v>8.1054013501500058E+17</v>
      </c>
      <c r="C40" s="16">
        <v>5</v>
      </c>
      <c r="D40" s="16">
        <v>4</v>
      </c>
      <c r="E40" s="16">
        <v>6001</v>
      </c>
      <c r="F40" s="16" t="s">
        <v>22</v>
      </c>
      <c r="G40" s="16" t="s">
        <v>20</v>
      </c>
      <c r="H40" s="16"/>
      <c r="I40" s="16">
        <v>0.10923673295964401</v>
      </c>
      <c r="J40" s="16">
        <v>2.2246793591082999E-2</v>
      </c>
      <c r="K40" s="16">
        <v>8.6989939368561503E-2</v>
      </c>
      <c r="L40" s="16">
        <v>2.3901514454555101E-2</v>
      </c>
      <c r="M40" s="16">
        <v>0.13313824741419911</v>
      </c>
      <c r="N40" s="16">
        <v>14340454</v>
      </c>
    </row>
    <row r="41" spans="1:14" x14ac:dyDescent="0.25">
      <c r="A41" s="20" t="str">
        <f t="shared" si="0"/>
        <v>53PESSIMISTIC_10</v>
      </c>
      <c r="B41" s="16">
        <v>1001500750125</v>
      </c>
      <c r="C41" s="16">
        <v>5</v>
      </c>
      <c r="D41" s="16">
        <v>3</v>
      </c>
      <c r="E41" s="16">
        <v>2001</v>
      </c>
      <c r="F41" s="16" t="s">
        <v>19</v>
      </c>
      <c r="G41" s="16" t="s">
        <v>20</v>
      </c>
      <c r="H41" s="16"/>
      <c r="I41" s="17">
        <v>4.4984504702805199E-5</v>
      </c>
      <c r="J41" s="16">
        <v>9.38744969233451E-3</v>
      </c>
      <c r="K41" s="16">
        <v>-9.34246518763171E-3</v>
      </c>
      <c r="L41" s="16">
        <v>1.2661912706766899E-2</v>
      </c>
      <c r="M41" s="16">
        <v>1.2706897211469705E-2</v>
      </c>
      <c r="N41" s="16">
        <v>21272378</v>
      </c>
    </row>
    <row r="42" spans="1:14" x14ac:dyDescent="0.25">
      <c r="A42" s="20" t="str">
        <f t="shared" si="0"/>
        <v>53NEUTRAL</v>
      </c>
      <c r="B42" s="16">
        <v>8006001500125</v>
      </c>
      <c r="C42" s="16">
        <v>5</v>
      </c>
      <c r="D42" s="16">
        <v>3</v>
      </c>
      <c r="E42" s="16">
        <v>4001</v>
      </c>
      <c r="F42" s="16" t="s">
        <v>21</v>
      </c>
      <c r="G42" s="16" t="s">
        <v>20</v>
      </c>
      <c r="H42" s="16"/>
      <c r="I42" s="16">
        <v>2.9186746320642699E-2</v>
      </c>
      <c r="J42" s="16">
        <v>2.6190127098862901E-2</v>
      </c>
      <c r="K42" s="16">
        <v>2.99661922177985E-3</v>
      </c>
      <c r="L42" s="16">
        <v>1.5095064721319501E-2</v>
      </c>
      <c r="M42" s="16">
        <v>4.4281811041962202E-2</v>
      </c>
      <c r="N42" s="16">
        <v>21272378</v>
      </c>
    </row>
    <row r="43" spans="1:14" x14ac:dyDescent="0.25">
      <c r="A43" s="20" t="str">
        <f t="shared" si="0"/>
        <v>53OPTIMISTIC_90</v>
      </c>
      <c r="B43" s="16">
        <v>27013502250125</v>
      </c>
      <c r="C43" s="16">
        <v>5</v>
      </c>
      <c r="D43" s="16">
        <v>3</v>
      </c>
      <c r="E43" s="16">
        <v>6001</v>
      </c>
      <c r="F43" s="16" t="s">
        <v>22</v>
      </c>
      <c r="G43" s="16" t="s">
        <v>20</v>
      </c>
      <c r="H43" s="16"/>
      <c r="I43" s="16">
        <v>6.4427893544687295E-2</v>
      </c>
      <c r="J43" s="16">
        <v>2.9143417847094601E-2</v>
      </c>
      <c r="K43" s="16">
        <v>3.5284475697592702E-2</v>
      </c>
      <c r="L43" s="16">
        <v>1.9125872466219201E-2</v>
      </c>
      <c r="M43" s="16">
        <v>8.3553766010906499E-2</v>
      </c>
      <c r="N43" s="16">
        <v>21272378</v>
      </c>
    </row>
    <row r="44" spans="1:14" x14ac:dyDescent="0.25">
      <c r="A44" s="20" t="str">
        <f t="shared" si="0"/>
        <v>61PESSIMISTIC_10</v>
      </c>
      <c r="B44" s="16">
        <v>12006</v>
      </c>
      <c r="C44" s="16">
        <v>6</v>
      </c>
      <c r="D44" s="16">
        <v>1</v>
      </c>
      <c r="E44" s="16">
        <v>2001</v>
      </c>
      <c r="F44" s="16" t="s">
        <v>19</v>
      </c>
      <c r="G44" s="16" t="s">
        <v>20</v>
      </c>
      <c r="H44" s="16"/>
      <c r="I44" s="16">
        <v>-3.3363901163088101E-3</v>
      </c>
      <c r="J44" s="16">
        <v>7.8105554279608302E-3</v>
      </c>
      <c r="K44" s="16">
        <v>-1.11469455442696E-2</v>
      </c>
      <c r="L44" s="16">
        <v>1.2078309518629701E-2</v>
      </c>
      <c r="M44" s="16">
        <v>8.7419194023208909E-3</v>
      </c>
      <c r="N44" s="16">
        <v>8235</v>
      </c>
    </row>
    <row r="45" spans="1:14" x14ac:dyDescent="0.25">
      <c r="A45" s="20" t="str">
        <f t="shared" si="0"/>
        <v>61NEUTRAL</v>
      </c>
      <c r="B45" s="16">
        <v>24006</v>
      </c>
      <c r="C45" s="16">
        <v>6</v>
      </c>
      <c r="D45" s="16">
        <v>1</v>
      </c>
      <c r="E45" s="16">
        <v>4001</v>
      </c>
      <c r="F45" s="16" t="s">
        <v>21</v>
      </c>
      <c r="G45" s="16" t="s">
        <v>20</v>
      </c>
      <c r="H45" s="16"/>
      <c r="I45" s="16">
        <v>9.7993435387477793E-3</v>
      </c>
      <c r="J45" s="16">
        <v>1.96639342255173E-2</v>
      </c>
      <c r="K45" s="16">
        <v>-9.8645906867695903E-3</v>
      </c>
      <c r="L45" s="16">
        <v>1.29720362809767E-2</v>
      </c>
      <c r="M45" s="16">
        <v>2.2771379819724477E-2</v>
      </c>
      <c r="N45" s="16">
        <v>8235</v>
      </c>
    </row>
    <row r="46" spans="1:14" x14ac:dyDescent="0.25">
      <c r="A46" s="20" t="str">
        <f t="shared" si="0"/>
        <v>61OPTIMISTIC_90</v>
      </c>
      <c r="B46" s="16">
        <v>36006</v>
      </c>
      <c r="C46" s="16">
        <v>6</v>
      </c>
      <c r="D46" s="16">
        <v>1</v>
      </c>
      <c r="E46" s="16">
        <v>6001</v>
      </c>
      <c r="F46" s="16" t="s">
        <v>22</v>
      </c>
      <c r="G46" s="16" t="s">
        <v>20</v>
      </c>
      <c r="H46" s="16"/>
      <c r="I46" s="16">
        <v>3.9560761635977798E-2</v>
      </c>
      <c r="J46" s="16">
        <v>4.2904072060832597E-2</v>
      </c>
      <c r="K46" s="16">
        <v>-3.3433104248548002E-3</v>
      </c>
      <c r="L46" s="16">
        <v>1.6485807416448599E-2</v>
      </c>
      <c r="M46" s="16">
        <v>5.6046569052426401E-2</v>
      </c>
      <c r="N46" s="16">
        <v>8235</v>
      </c>
    </row>
    <row r="47" spans="1:14" x14ac:dyDescent="0.25">
      <c r="A47" s="20" t="str">
        <f t="shared" si="0"/>
        <v>67PESSIMISTIC_10</v>
      </c>
      <c r="B47" s="16">
        <v>3.5957407601834567E+28</v>
      </c>
      <c r="C47" s="16">
        <v>6</v>
      </c>
      <c r="D47" s="16">
        <v>7</v>
      </c>
      <c r="E47" s="16">
        <v>2001</v>
      </c>
      <c r="F47" s="16" t="s">
        <v>19</v>
      </c>
      <c r="G47" s="16" t="s">
        <v>20</v>
      </c>
      <c r="H47" s="16"/>
      <c r="I47" s="16">
        <v>-5.1058598403461199E-2</v>
      </c>
      <c r="J47" s="16">
        <v>5.0344443918137697E-3</v>
      </c>
      <c r="K47" s="16">
        <v>-5.6093042795275001E-2</v>
      </c>
      <c r="L47" s="16">
        <v>1.32523513452696E-2</v>
      </c>
      <c r="M47" s="16">
        <v>-3.7806247058191599E-2</v>
      </c>
      <c r="N47" s="16">
        <v>132480</v>
      </c>
    </row>
    <row r="48" spans="1:14" x14ac:dyDescent="0.25">
      <c r="A48" s="20" t="str">
        <f t="shared" si="0"/>
        <v>67NEUTRAL</v>
      </c>
      <c r="B48" s="16">
        <v>4.5945037712445977E+30</v>
      </c>
      <c r="C48" s="16">
        <v>6</v>
      </c>
      <c r="D48" s="16">
        <v>7</v>
      </c>
      <c r="E48" s="16">
        <v>4001</v>
      </c>
      <c r="F48" s="16" t="s">
        <v>21</v>
      </c>
      <c r="G48" s="16" t="s">
        <v>20</v>
      </c>
      <c r="H48" s="16"/>
      <c r="I48" s="16">
        <v>8.5591134798267604E-2</v>
      </c>
      <c r="J48" s="16">
        <v>2.4561287017151202E-2</v>
      </c>
      <c r="K48" s="16">
        <v>6.1029847781116399E-2</v>
      </c>
      <c r="L48" s="16">
        <v>1.9408366616818901E-2</v>
      </c>
      <c r="M48" s="16">
        <v>0.1049995014150865</v>
      </c>
      <c r="N48" s="16">
        <v>132480</v>
      </c>
    </row>
    <row r="49" spans="1:14" x14ac:dyDescent="0.25">
      <c r="A49" s="20" t="str">
        <f t="shared" si="0"/>
        <v>67OPTIMISTIC_90</v>
      </c>
      <c r="B49" s="16">
        <v>7.8455634679241066E+31</v>
      </c>
      <c r="C49" s="16">
        <v>6</v>
      </c>
      <c r="D49" s="16">
        <v>7</v>
      </c>
      <c r="E49" s="16">
        <v>6001</v>
      </c>
      <c r="F49" s="16" t="s">
        <v>22</v>
      </c>
      <c r="G49" s="16" t="s">
        <v>20</v>
      </c>
      <c r="H49" s="16"/>
      <c r="I49" s="16">
        <v>0.18076633981191301</v>
      </c>
      <c r="J49" s="16">
        <v>2.08104396830814E-2</v>
      </c>
      <c r="K49" s="16">
        <v>0.15995590012883101</v>
      </c>
      <c r="L49" s="16">
        <v>2.79183080985368E-2</v>
      </c>
      <c r="M49" s="16">
        <v>0.2086846479104498</v>
      </c>
      <c r="N49" s="16">
        <v>132480</v>
      </c>
    </row>
    <row r="50" spans="1:14" x14ac:dyDescent="0.25">
      <c r="A50" s="20" t="str">
        <f t="shared" si="0"/>
        <v>66PESSIMISTIC_10</v>
      </c>
      <c r="B50" s="16">
        <v>2.9949531569077597E+24</v>
      </c>
      <c r="C50" s="16">
        <v>6</v>
      </c>
      <c r="D50" s="16">
        <v>6</v>
      </c>
      <c r="E50" s="16">
        <v>2001</v>
      </c>
      <c r="F50" s="16" t="s">
        <v>19</v>
      </c>
      <c r="G50" s="16" t="s">
        <v>20</v>
      </c>
      <c r="H50" s="16"/>
      <c r="I50" s="16">
        <v>-2.5244801217648698E-2</v>
      </c>
      <c r="J50" s="16">
        <v>1.1710284151005199E-2</v>
      </c>
      <c r="K50" s="16">
        <v>-3.6955085368653898E-2</v>
      </c>
      <c r="L50" s="16">
        <v>1.3373629571311101E-2</v>
      </c>
      <c r="M50" s="16">
        <v>-1.1871171646337598E-2</v>
      </c>
      <c r="N50" s="16">
        <v>1252575</v>
      </c>
    </row>
    <row r="51" spans="1:14" x14ac:dyDescent="0.25">
      <c r="A51" s="20" t="str">
        <f t="shared" si="0"/>
        <v>66NEUTRAL</v>
      </c>
      <c r="B51" s="16">
        <v>1.9138980968277087E+26</v>
      </c>
      <c r="C51" s="16">
        <v>6</v>
      </c>
      <c r="D51" s="16">
        <v>6</v>
      </c>
      <c r="E51" s="16">
        <v>4001</v>
      </c>
      <c r="F51" s="16" t="s">
        <v>21</v>
      </c>
      <c r="G51" s="16" t="s">
        <v>20</v>
      </c>
      <c r="H51" s="16"/>
      <c r="I51" s="16">
        <v>6.9319874653133801E-2</v>
      </c>
      <c r="J51" s="16">
        <v>2.5231111438923599E-2</v>
      </c>
      <c r="K51" s="16">
        <v>4.4088763214210097E-2</v>
      </c>
      <c r="L51" s="16">
        <v>1.8579898228306899E-2</v>
      </c>
      <c r="M51" s="16">
        <v>8.7899772881440699E-2</v>
      </c>
      <c r="N51" s="16">
        <v>1252575</v>
      </c>
    </row>
    <row r="52" spans="1:14" x14ac:dyDescent="0.25">
      <c r="A52" s="20" t="str">
        <f t="shared" si="0"/>
        <v>66OPTIMISTIC_90</v>
      </c>
      <c r="B52" s="16">
        <v>2.1789600255302191E+27</v>
      </c>
      <c r="C52" s="16">
        <v>6</v>
      </c>
      <c r="D52" s="16">
        <v>6</v>
      </c>
      <c r="E52" s="16">
        <v>6001</v>
      </c>
      <c r="F52" s="16" t="s">
        <v>22</v>
      </c>
      <c r="G52" s="16" t="s">
        <v>20</v>
      </c>
      <c r="H52" s="16"/>
      <c r="I52" s="16">
        <v>0.14788820811900899</v>
      </c>
      <c r="J52" s="16">
        <v>2.1717142742879E-2</v>
      </c>
      <c r="K52" s="16">
        <v>0.12617106537612999</v>
      </c>
      <c r="L52" s="16">
        <v>2.6704117253307999E-2</v>
      </c>
      <c r="M52" s="16">
        <v>0.174592325372317</v>
      </c>
      <c r="N52" s="16">
        <v>1252575</v>
      </c>
    </row>
    <row r="53" spans="1:14" x14ac:dyDescent="0.25">
      <c r="A53" s="20" t="str">
        <f t="shared" si="0"/>
        <v>65PESSIMISTIC_10</v>
      </c>
      <c r="B53" s="16">
        <v>2.4945470239111777E+20</v>
      </c>
      <c r="C53" s="16">
        <v>6</v>
      </c>
      <c r="D53" s="16">
        <v>5</v>
      </c>
      <c r="E53" s="16">
        <v>2001</v>
      </c>
      <c r="F53" s="16" t="s">
        <v>19</v>
      </c>
      <c r="G53" s="16" t="s">
        <v>20</v>
      </c>
      <c r="H53" s="16"/>
      <c r="I53" s="16">
        <v>-1.2866907385020301E-2</v>
      </c>
      <c r="J53" s="16">
        <v>1.8867275040205599E-2</v>
      </c>
      <c r="K53" s="16">
        <v>-3.1734182425226E-2</v>
      </c>
      <c r="L53" s="16">
        <v>1.37919750665289E-2</v>
      </c>
      <c r="M53" s="16">
        <v>9.2506768150859946E-4</v>
      </c>
      <c r="N53" s="16">
        <v>3780000</v>
      </c>
    </row>
    <row r="54" spans="1:14" x14ac:dyDescent="0.25">
      <c r="A54" s="20" t="str">
        <f t="shared" si="0"/>
        <v>65NEUTRAL</v>
      </c>
      <c r="B54" s="16">
        <v>7.9725822578843147E+21</v>
      </c>
      <c r="C54" s="16">
        <v>6</v>
      </c>
      <c r="D54" s="16">
        <v>5</v>
      </c>
      <c r="E54" s="16">
        <v>4001</v>
      </c>
      <c r="F54" s="16" t="s">
        <v>21</v>
      </c>
      <c r="G54" s="16" t="s">
        <v>20</v>
      </c>
      <c r="H54" s="16"/>
      <c r="I54" s="16">
        <v>6.4415394915374E-2</v>
      </c>
      <c r="J54" s="16">
        <v>2.5923690138130499E-2</v>
      </c>
      <c r="K54" s="16">
        <v>3.84917047772435E-2</v>
      </c>
      <c r="L54" s="16">
        <v>1.8718289868982701E-2</v>
      </c>
      <c r="M54" s="16">
        <v>8.3133684784356704E-2</v>
      </c>
      <c r="N54" s="16">
        <v>3780000</v>
      </c>
    </row>
    <row r="55" spans="1:14" x14ac:dyDescent="0.25">
      <c r="A55" s="20" t="str">
        <f t="shared" si="0"/>
        <v>65OPTIMISTIC_90</v>
      </c>
      <c r="B55" s="16">
        <v>6.0516581278959593E+22</v>
      </c>
      <c r="C55" s="16">
        <v>6</v>
      </c>
      <c r="D55" s="16">
        <v>5</v>
      </c>
      <c r="E55" s="16">
        <v>6001</v>
      </c>
      <c r="F55" s="16" t="s">
        <v>22</v>
      </c>
      <c r="G55" s="16" t="s">
        <v>20</v>
      </c>
      <c r="H55" s="16"/>
      <c r="I55" s="16">
        <v>0.140618074551109</v>
      </c>
      <c r="J55" s="16">
        <v>2.18558999450249E-2</v>
      </c>
      <c r="K55" s="16">
        <v>0.118762174606084</v>
      </c>
      <c r="L55" s="16">
        <v>2.7178065479605999E-2</v>
      </c>
      <c r="M55" s="16">
        <v>0.167796140030715</v>
      </c>
      <c r="N55" s="16">
        <v>3780000</v>
      </c>
    </row>
    <row r="56" spans="1:14" x14ac:dyDescent="0.25">
      <c r="A56" s="20" t="str">
        <f t="shared" si="0"/>
        <v>62PESSIMISTIC_10</v>
      </c>
      <c r="B56" s="16">
        <v>144144036</v>
      </c>
      <c r="C56" s="16">
        <v>6</v>
      </c>
      <c r="D56" s="16">
        <v>2</v>
      </c>
      <c r="E56" s="16">
        <v>2001</v>
      </c>
      <c r="F56" s="16" t="s">
        <v>19</v>
      </c>
      <c r="G56" s="16" t="s">
        <v>20</v>
      </c>
      <c r="H56" s="16"/>
      <c r="I56" s="16">
        <v>-3.2130125682799898E-3</v>
      </c>
      <c r="J56" s="16">
        <v>2.7097579699786301E-3</v>
      </c>
      <c r="K56" s="16">
        <v>-5.9227705382586199E-3</v>
      </c>
      <c r="L56" s="16">
        <v>1.2247237165045799E-2</v>
      </c>
      <c r="M56" s="16">
        <v>9.0342245967658091E-3</v>
      </c>
      <c r="N56" s="16">
        <v>6765570</v>
      </c>
    </row>
    <row r="57" spans="1:14" x14ac:dyDescent="0.25">
      <c r="A57" s="20" t="str">
        <f t="shared" si="0"/>
        <v>62NEUTRAL</v>
      </c>
      <c r="B57" s="16">
        <v>576288036</v>
      </c>
      <c r="C57" s="16">
        <v>6</v>
      </c>
      <c r="D57" s="16">
        <v>2</v>
      </c>
      <c r="E57" s="16">
        <v>4001</v>
      </c>
      <c r="F57" s="16" t="s">
        <v>21</v>
      </c>
      <c r="G57" s="16" t="s">
        <v>20</v>
      </c>
      <c r="H57" s="16"/>
      <c r="I57" s="16">
        <v>1.6024411558105099E-2</v>
      </c>
      <c r="J57" s="16">
        <v>2.3550418729514098E-2</v>
      </c>
      <c r="K57" s="16">
        <v>-7.5260071714089403E-3</v>
      </c>
      <c r="L57" s="16">
        <v>1.36133457991359E-2</v>
      </c>
      <c r="M57" s="16">
        <v>2.9637757357241001E-2</v>
      </c>
      <c r="N57" s="16">
        <v>6765570</v>
      </c>
    </row>
    <row r="58" spans="1:14" x14ac:dyDescent="0.25">
      <c r="A58" s="20" t="str">
        <f t="shared" si="0"/>
        <v>62OPTIMISTIC_90</v>
      </c>
      <c r="B58" s="16">
        <v>1296432036</v>
      </c>
      <c r="C58" s="16">
        <v>6</v>
      </c>
      <c r="D58" s="16">
        <v>2</v>
      </c>
      <c r="E58" s="16">
        <v>6001</v>
      </c>
      <c r="F58" s="16" t="s">
        <v>22</v>
      </c>
      <c r="G58" s="16" t="s">
        <v>20</v>
      </c>
      <c r="H58" s="16"/>
      <c r="I58" s="16">
        <v>3.7887167077543998E-2</v>
      </c>
      <c r="J58" s="16">
        <v>3.7844140872460102E-2</v>
      </c>
      <c r="K58" s="17">
        <v>4.30262050838958E-5</v>
      </c>
      <c r="L58" s="16">
        <v>1.6124866621051101E-2</v>
      </c>
      <c r="M58" s="16">
        <v>5.4012033698595099E-2</v>
      </c>
      <c r="N58" s="16">
        <v>6765570</v>
      </c>
    </row>
    <row r="59" spans="1:14" x14ac:dyDescent="0.25">
      <c r="A59" s="20" t="str">
        <f t="shared" si="0"/>
        <v>64PESSIMISTIC_10</v>
      </c>
      <c r="B59" s="16">
        <v>2.0777503114369296E+16</v>
      </c>
      <c r="C59" s="16">
        <v>6</v>
      </c>
      <c r="D59" s="16">
        <v>4</v>
      </c>
      <c r="E59" s="16">
        <v>2001</v>
      </c>
      <c r="F59" s="16" t="s">
        <v>19</v>
      </c>
      <c r="G59" s="16" t="s">
        <v>20</v>
      </c>
      <c r="H59" s="16"/>
      <c r="I59" s="16">
        <v>-2.78920299402896E-3</v>
      </c>
      <c r="J59" s="16">
        <v>1.8615774962583199E-2</v>
      </c>
      <c r="K59" s="16">
        <v>-2.1404977956612201E-2</v>
      </c>
      <c r="L59" s="16">
        <v>1.3532242778529E-2</v>
      </c>
      <c r="M59" s="16">
        <v>1.0743039784500041E-2</v>
      </c>
      <c r="N59" s="16">
        <v>14028705</v>
      </c>
    </row>
    <row r="60" spans="1:14" x14ac:dyDescent="0.25">
      <c r="A60" s="20" t="str">
        <f t="shared" si="0"/>
        <v>64NEUTRAL</v>
      </c>
      <c r="B60" s="16">
        <v>3.3210790043673728E+17</v>
      </c>
      <c r="C60" s="16">
        <v>6</v>
      </c>
      <c r="D60" s="16">
        <v>4</v>
      </c>
      <c r="E60" s="16">
        <v>4001</v>
      </c>
      <c r="F60" s="16" t="s">
        <v>21</v>
      </c>
      <c r="G60" s="16" t="s">
        <v>20</v>
      </c>
      <c r="H60" s="16"/>
      <c r="I60" s="16">
        <v>4.98315270389455E-2</v>
      </c>
      <c r="J60" s="16">
        <v>2.62950044052991E-2</v>
      </c>
      <c r="K60" s="16">
        <v>2.3536522633646299E-2</v>
      </c>
      <c r="L60" s="16">
        <v>1.7399187456330699E-2</v>
      </c>
      <c r="M60" s="16">
        <v>6.7230714495276206E-2</v>
      </c>
      <c r="N60" s="16">
        <v>14028705</v>
      </c>
    </row>
    <row r="61" spans="1:14" x14ac:dyDescent="0.25">
      <c r="A61" s="20" t="str">
        <f t="shared" si="0"/>
        <v>64OPTIMISTIC_90</v>
      </c>
      <c r="B61" s="16">
        <v>1.6807360239671053E+18</v>
      </c>
      <c r="C61" s="16">
        <v>6</v>
      </c>
      <c r="D61" s="16">
        <v>4</v>
      </c>
      <c r="E61" s="16">
        <v>6001</v>
      </c>
      <c r="F61" s="16" t="s">
        <v>22</v>
      </c>
      <c r="G61" s="16" t="s">
        <v>20</v>
      </c>
      <c r="H61" s="16"/>
      <c r="I61" s="16">
        <v>0.104962620605089</v>
      </c>
      <c r="J61" s="16">
        <v>2.2873801263160101E-2</v>
      </c>
      <c r="K61" s="16">
        <v>8.2088819341929506E-2</v>
      </c>
      <c r="L61" s="16">
        <v>2.3630501116054799E-2</v>
      </c>
      <c r="M61" s="16">
        <v>0.12859312172114379</v>
      </c>
      <c r="N61" s="16">
        <v>14028705</v>
      </c>
    </row>
    <row r="62" spans="1:14" x14ac:dyDescent="0.25">
      <c r="A62" s="20" t="str">
        <f t="shared" si="0"/>
        <v>63PESSIMISTIC_10</v>
      </c>
      <c r="B62" s="16">
        <v>1730593296216</v>
      </c>
      <c r="C62" s="16">
        <v>6</v>
      </c>
      <c r="D62" s="16">
        <v>3</v>
      </c>
      <c r="E62" s="16">
        <v>2001</v>
      </c>
      <c r="F62" s="16" t="s">
        <v>19</v>
      </c>
      <c r="G62" s="16" t="s">
        <v>20</v>
      </c>
      <c r="H62" s="16"/>
      <c r="I62" s="16">
        <v>1.2467547678491799E-3</v>
      </c>
      <c r="J62" s="16">
        <v>9.3336095377620706E-3</v>
      </c>
      <c r="K62" s="16">
        <v>-8.0868547699128792E-3</v>
      </c>
      <c r="L62" s="16">
        <v>1.27172359346655E-2</v>
      </c>
      <c r="M62" s="16">
        <v>1.3963990702514679E-2</v>
      </c>
      <c r="N62" s="16">
        <v>20809935</v>
      </c>
    </row>
    <row r="63" spans="1:14" x14ac:dyDescent="0.25">
      <c r="A63" s="20" t="str">
        <f t="shared" si="0"/>
        <v>63NEUTRAL</v>
      </c>
      <c r="B63" s="16">
        <v>13834370592216</v>
      </c>
      <c r="C63" s="16">
        <v>6</v>
      </c>
      <c r="D63" s="16">
        <v>3</v>
      </c>
      <c r="E63" s="16">
        <v>4001</v>
      </c>
      <c r="F63" s="16" t="s">
        <v>21</v>
      </c>
      <c r="G63" s="16" t="s">
        <v>20</v>
      </c>
      <c r="H63" s="16"/>
      <c r="I63" s="16">
        <v>2.9012291589158998E-2</v>
      </c>
      <c r="J63" s="16">
        <v>2.5796801904414499E-2</v>
      </c>
      <c r="K63" s="16">
        <v>3.21548968474449E-3</v>
      </c>
      <c r="L63" s="16">
        <v>1.5159335324636701E-2</v>
      </c>
      <c r="M63" s="16">
        <v>4.4171626913795697E-2</v>
      </c>
      <c r="N63" s="16">
        <v>20809935</v>
      </c>
    </row>
    <row r="64" spans="1:14" x14ac:dyDescent="0.25">
      <c r="A64" s="20" t="str">
        <f t="shared" si="0"/>
        <v>63OPTIMISTIC_90</v>
      </c>
      <c r="B64" s="16">
        <v>46679331888216</v>
      </c>
      <c r="C64" s="16">
        <v>6</v>
      </c>
      <c r="D64" s="16">
        <v>3</v>
      </c>
      <c r="E64" s="16">
        <v>6001</v>
      </c>
      <c r="F64" s="16" t="s">
        <v>22</v>
      </c>
      <c r="G64" s="16" t="s">
        <v>20</v>
      </c>
      <c r="H64" s="16"/>
      <c r="I64" s="16">
        <v>6.2641833761395593E-2</v>
      </c>
      <c r="J64" s="16">
        <v>2.8623845727874599E-2</v>
      </c>
      <c r="K64" s="16">
        <v>3.40179880335209E-2</v>
      </c>
      <c r="L64" s="16">
        <v>1.90548467104419E-2</v>
      </c>
      <c r="M64" s="16">
        <v>8.1696680471837493E-2</v>
      </c>
      <c r="N64" s="16">
        <v>20809935</v>
      </c>
    </row>
  </sheetData>
  <sortState ref="B2:N64">
    <sortCondition ref="D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1:X85"/>
  <sheetViews>
    <sheetView topLeftCell="G1" workbookViewId="0">
      <selection activeCell="R30" sqref="R30"/>
    </sheetView>
  </sheetViews>
  <sheetFormatPr defaultRowHeight="15" x14ac:dyDescent="0.25"/>
  <cols>
    <col min="1" max="1" width="18" style="20" bestFit="1" customWidth="1"/>
    <col min="2" max="2" width="12" bestFit="1" customWidth="1"/>
    <col min="3" max="3" width="14.28515625" bestFit="1" customWidth="1"/>
    <col min="4" max="4" width="4.85546875" bestFit="1" customWidth="1"/>
    <col min="5" max="5" width="14" bestFit="1" customWidth="1"/>
    <col min="6" max="6" width="14.85546875" bestFit="1" customWidth="1"/>
    <col min="7" max="7" width="22.140625" bestFit="1" customWidth="1"/>
    <col min="8" max="8" width="10.85546875" bestFit="1" customWidth="1"/>
    <col min="9" max="9" width="21.5703125" bestFit="1" customWidth="1"/>
    <col min="10" max="10" width="19.28515625" bestFit="1" customWidth="1"/>
    <col min="11" max="11" width="24.7109375" bestFit="1" customWidth="1"/>
    <col min="12" max="12" width="17.28515625" bestFit="1" customWidth="1"/>
    <col min="13" max="13" width="38.5703125" bestFit="1" customWidth="1"/>
    <col min="14" max="14" width="16.42578125" bestFit="1" customWidth="1"/>
  </cols>
  <sheetData>
    <row r="1" spans="1:24" x14ac:dyDescent="0.25">
      <c r="B1" s="10" t="s">
        <v>7</v>
      </c>
      <c r="C1" s="10" t="s">
        <v>8</v>
      </c>
      <c r="D1" s="10" t="s">
        <v>35</v>
      </c>
      <c r="E1" s="10" t="s">
        <v>9</v>
      </c>
      <c r="F1" s="10" t="s">
        <v>10</v>
      </c>
      <c r="G1" s="10" t="s">
        <v>11</v>
      </c>
      <c r="H1" s="10" t="s">
        <v>12</v>
      </c>
      <c r="I1" s="10" t="s">
        <v>13</v>
      </c>
      <c r="J1" s="10" t="s">
        <v>14</v>
      </c>
      <c r="K1" s="10" t="s">
        <v>15</v>
      </c>
      <c r="L1" s="10" t="s">
        <v>16</v>
      </c>
      <c r="M1" s="10" t="s">
        <v>17</v>
      </c>
      <c r="N1" s="10" t="s">
        <v>18</v>
      </c>
      <c r="P1" s="20"/>
      <c r="Q1" s="20">
        <v>1</v>
      </c>
      <c r="R1" s="20">
        <v>2</v>
      </c>
      <c r="S1" s="20">
        <v>3</v>
      </c>
      <c r="T1" s="20">
        <v>4</v>
      </c>
      <c r="U1" s="20">
        <v>5</v>
      </c>
      <c r="V1" s="20">
        <v>6</v>
      </c>
      <c r="W1" s="20">
        <v>7</v>
      </c>
    </row>
    <row r="2" spans="1:24" x14ac:dyDescent="0.25">
      <c r="A2" s="20" t="str">
        <f>C2&amp;D2&amp;F2</f>
        <v>71PESSIMISTIC_10</v>
      </c>
      <c r="B2" s="18">
        <v>14007</v>
      </c>
      <c r="C2" s="18">
        <v>7</v>
      </c>
      <c r="D2" s="18">
        <v>1</v>
      </c>
      <c r="E2" s="18">
        <v>2001</v>
      </c>
      <c r="F2" s="18" t="s">
        <v>19</v>
      </c>
      <c r="G2" s="18" t="s">
        <v>20</v>
      </c>
      <c r="H2" s="18"/>
      <c r="I2" s="18">
        <v>-2.7450041384864399E-3</v>
      </c>
      <c r="J2" s="18">
        <v>9.1697469434517398E-3</v>
      </c>
      <c r="K2" s="18">
        <v>-1.19147510819381E-2</v>
      </c>
      <c r="L2" s="18">
        <v>1.2123671996677E-2</v>
      </c>
      <c r="M2" s="18">
        <v>9.3786678581905605E-3</v>
      </c>
      <c r="N2" s="18">
        <v>8052</v>
      </c>
      <c r="P2" s="4"/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 t="s">
        <v>34</v>
      </c>
      <c r="X2" s="20"/>
    </row>
    <row r="3" spans="1:24" x14ac:dyDescent="0.25">
      <c r="A3" s="20" t="str">
        <f t="shared" ref="A3:A66" si="0">C3&amp;D3&amp;F3</f>
        <v>71NEUTRAL</v>
      </c>
      <c r="B3" s="18">
        <v>28007</v>
      </c>
      <c r="C3" s="18">
        <v>7</v>
      </c>
      <c r="D3" s="18">
        <v>1</v>
      </c>
      <c r="E3" s="18">
        <v>4001</v>
      </c>
      <c r="F3" s="18" t="s">
        <v>21</v>
      </c>
      <c r="G3" s="18" t="s">
        <v>20</v>
      </c>
      <c r="H3" s="18"/>
      <c r="I3" s="18">
        <v>9.9129028487734399E-3</v>
      </c>
      <c r="J3" s="18">
        <v>1.9586821235182999E-2</v>
      </c>
      <c r="K3" s="18">
        <v>-9.6739183864096301E-3</v>
      </c>
      <c r="L3" s="18">
        <v>1.2978622135572699E-2</v>
      </c>
      <c r="M3" s="18">
        <v>2.2891524984346139E-2</v>
      </c>
      <c r="N3" s="18">
        <v>8052</v>
      </c>
      <c r="P3" s="5">
        <v>0.1</v>
      </c>
      <c r="Q3" s="3">
        <f>AVERAGE(VLOOKUP("7"&amp;Q$1&amp;"PESSIMISTIC_10",$A$2:$N$85,13,FALSE),VLOOKUP("8"&amp;Q$1&amp;"PESSIMISTIC_10",$A$2:$N$85,13,FALSE),VLOOKUP("9"&amp;Q$1&amp;"PESSIMISTIC_10",$A$2:$N$85,13,FALSE),VLOOKUP("10"&amp;Q$1&amp;"PESSIMISTIC_10",$A$2:$N$85,13,FALSE))</f>
        <v>9.5335826421121626E-3</v>
      </c>
      <c r="R3" s="3">
        <f t="shared" ref="R3:W3" si="1">AVERAGE(VLOOKUP("7"&amp;R$1&amp;"PESSIMISTIC_10",$A$2:$N$85,13,FALSE),VLOOKUP("8"&amp;R$1&amp;"PESSIMISTIC_10",$A$2:$N$85,13,FALSE),VLOOKUP("9"&amp;R$1&amp;"PESSIMISTIC_10",$A$2:$N$85,13,FALSE),VLOOKUP("10"&amp;R$1&amp;"PESSIMISTIC_10",$A$2:$N$85,13,FALSE))</f>
        <v>9.9423546035092326E-3</v>
      </c>
      <c r="S3" s="3">
        <f t="shared" si="1"/>
        <v>1.5458457776247747E-2</v>
      </c>
      <c r="T3" s="3">
        <f t="shared" si="1"/>
        <v>1.3080508660628813E-2</v>
      </c>
      <c r="U3" s="3">
        <f t="shared" si="1"/>
        <v>5.6791132078566099E-3</v>
      </c>
      <c r="V3" s="3">
        <f t="shared" si="1"/>
        <v>-7.5453475710130511E-4</v>
      </c>
      <c r="W3" s="3">
        <f t="shared" si="1"/>
        <v>-1.4890972414289277E-2</v>
      </c>
    </row>
    <row r="4" spans="1:24" x14ac:dyDescent="0.25">
      <c r="A4" s="20" t="str">
        <f t="shared" si="0"/>
        <v>71OPTIMISTIC_90</v>
      </c>
      <c r="B4" s="18">
        <v>42007</v>
      </c>
      <c r="C4" s="18">
        <v>7</v>
      </c>
      <c r="D4" s="18">
        <v>1</v>
      </c>
      <c r="E4" s="18">
        <v>6001</v>
      </c>
      <c r="F4" s="18" t="s">
        <v>22</v>
      </c>
      <c r="G4" s="18" t="s">
        <v>20</v>
      </c>
      <c r="H4" s="18"/>
      <c r="I4" s="18">
        <v>3.89477644673406E-2</v>
      </c>
      <c r="J4" s="18">
        <v>4.0237267736304698E-2</v>
      </c>
      <c r="K4" s="18">
        <v>-1.28950326896415E-3</v>
      </c>
      <c r="L4" s="18">
        <v>1.65129980730153E-2</v>
      </c>
      <c r="M4" s="18">
        <v>5.5460762540355896E-2</v>
      </c>
      <c r="N4" s="18">
        <v>8052</v>
      </c>
      <c r="P4" s="6">
        <v>0.5</v>
      </c>
      <c r="Q4" s="2">
        <f>AVERAGE(VLOOKUP("7"&amp;Q$1&amp;"NEUTRAL",$A$2:$N$85,13,FALSE),VLOOKUP("8"&amp;Q$1&amp;"NEUTRAL",$A$2:$N$85,13,FALSE),VLOOKUP("9"&amp;Q$1&amp;"NEUTRAL",$A$2:$N$85,13,FALSE),VLOOKUP("10"&amp;Q$1&amp;"NEUTRAL",$A$2:$N$85,13,FALSE))</f>
        <v>2.3312609026520235E-2</v>
      </c>
      <c r="R4" s="2">
        <f t="shared" ref="R4:W4" si="2">AVERAGE(VLOOKUP("7"&amp;R$1&amp;"NEUTRAL",$A$2:$N$85,13,FALSE),VLOOKUP("8"&amp;R$1&amp;"NEUTRAL",$A$2:$N$85,13,FALSE),VLOOKUP("9"&amp;R$1&amp;"NEUTRAL",$A$2:$N$85,13,FALSE),VLOOKUP("10"&amp;R$1&amp;"NEUTRAL",$A$2:$N$85,13,FALSE))</f>
        <v>2.9701949442450699E-2</v>
      </c>
      <c r="S4" s="2">
        <f t="shared" si="2"/>
        <v>4.4135655090280099E-2</v>
      </c>
      <c r="T4" s="2">
        <f t="shared" si="2"/>
        <v>6.7046949339245501E-2</v>
      </c>
      <c r="U4" s="2">
        <f t="shared" si="2"/>
        <v>8.3164177104219056E-2</v>
      </c>
      <c r="V4" s="2">
        <f t="shared" si="2"/>
        <v>8.8494476309582834E-2</v>
      </c>
      <c r="W4" s="2">
        <f t="shared" si="2"/>
        <v>0.10632588097613396</v>
      </c>
    </row>
    <row r="5" spans="1:24" x14ac:dyDescent="0.25">
      <c r="A5" s="20" t="str">
        <f t="shared" si="0"/>
        <v>77PESSIMISTIC_10</v>
      </c>
      <c r="B5" s="18">
        <v>1.0578300514631074E+29</v>
      </c>
      <c r="C5" s="18">
        <v>7</v>
      </c>
      <c r="D5" s="18">
        <v>7</v>
      </c>
      <c r="E5" s="18">
        <v>2001</v>
      </c>
      <c r="F5" s="18" t="s">
        <v>19</v>
      </c>
      <c r="G5" s="18" t="s">
        <v>20</v>
      </c>
      <c r="H5" s="18"/>
      <c r="I5" s="18">
        <v>-4.1571021652178103E-2</v>
      </c>
      <c r="J5" s="18">
        <v>2.2226387356127902E-3</v>
      </c>
      <c r="K5" s="18">
        <v>-4.3793660387790902E-2</v>
      </c>
      <c r="L5" s="18">
        <v>1.36375016487164E-2</v>
      </c>
      <c r="M5" s="18">
        <v>-2.7933520003461703E-2</v>
      </c>
      <c r="N5" s="18">
        <v>129536</v>
      </c>
      <c r="P5" s="5">
        <v>0.9</v>
      </c>
      <c r="Q5" s="3">
        <f>AVERAGE(VLOOKUP("7"&amp;Q$1&amp;"OPTIMISTIC_90",$A$2:$N$85,13,FALSE),VLOOKUP("8"&amp;Q$1&amp;"OPTIMISTIC_90",$A$2:$N$85,13,FALSE),VLOOKUP("9"&amp;Q$1&amp;"OPTIMISTIC_90",$A$2:$N$85,13,FALSE),VLOOKUP("10"&amp;Q$1&amp;"OPTIMISTIC_90",$A$2:$N$85,13,FALSE))</f>
        <v>5.4272140740462979E-2</v>
      </c>
      <c r="R5" s="3">
        <f t="shared" ref="R5:W5" si="3">AVERAGE(VLOOKUP("7"&amp;R$1&amp;"OPTIMISTIC_90",$A$2:$N$85,13,FALSE),VLOOKUP("8"&amp;R$1&amp;"OPTIMISTIC_90",$A$2:$N$85,13,FALSE),VLOOKUP("9"&amp;R$1&amp;"OPTIMISTIC_90",$A$2:$N$85,13,FALSE),VLOOKUP("10"&amp;R$1&amp;"OPTIMISTIC_90",$A$2:$N$85,13,FALSE))</f>
        <v>5.1775425494765548E-2</v>
      </c>
      <c r="S5" s="3">
        <f t="shared" si="3"/>
        <v>7.7989698055135781E-2</v>
      </c>
      <c r="T5" s="3">
        <f t="shared" si="3"/>
        <v>0.12075546695763692</v>
      </c>
      <c r="U5" s="3">
        <f t="shared" si="3"/>
        <v>0.15614338531374189</v>
      </c>
      <c r="V5" s="3">
        <f t="shared" si="3"/>
        <v>0.16190757251840421</v>
      </c>
      <c r="W5" s="3">
        <f t="shared" si="3"/>
        <v>0.1917168740979564</v>
      </c>
    </row>
    <row r="6" spans="1:24" x14ac:dyDescent="0.25">
      <c r="A6" s="20" t="str">
        <f t="shared" si="0"/>
        <v>77NEUTRAL</v>
      </c>
      <c r="B6" s="18">
        <v>1.3516558853745464E+31</v>
      </c>
      <c r="C6" s="18">
        <v>7</v>
      </c>
      <c r="D6" s="18">
        <v>7</v>
      </c>
      <c r="E6" s="18">
        <v>4001</v>
      </c>
      <c r="F6" s="18" t="s">
        <v>21</v>
      </c>
      <c r="G6" s="18" t="s">
        <v>20</v>
      </c>
      <c r="H6" s="18"/>
      <c r="I6" s="18">
        <v>8.5622247715986699E-2</v>
      </c>
      <c r="J6" s="18">
        <v>2.42284704041155E-2</v>
      </c>
      <c r="K6" s="18">
        <v>6.1393777311871102E-2</v>
      </c>
      <c r="L6" s="18">
        <v>1.93799774831915E-2</v>
      </c>
      <c r="M6" s="18">
        <v>0.10500222519917821</v>
      </c>
      <c r="N6" s="18">
        <v>129536</v>
      </c>
    </row>
    <row r="7" spans="1:24" x14ac:dyDescent="0.25">
      <c r="A7" s="20" t="str">
        <f t="shared" si="0"/>
        <v>77OPTIMISTIC_90</v>
      </c>
      <c r="B7" s="18">
        <v>2.308084303220959E+32</v>
      </c>
      <c r="C7" s="18">
        <v>7</v>
      </c>
      <c r="D7" s="18">
        <v>7</v>
      </c>
      <c r="E7" s="18">
        <v>6001</v>
      </c>
      <c r="F7" s="18" t="s">
        <v>22</v>
      </c>
      <c r="G7" s="18" t="s">
        <v>20</v>
      </c>
      <c r="H7" s="18"/>
      <c r="I7" s="18">
        <v>0.17279138080446799</v>
      </c>
      <c r="J7" s="18">
        <v>2.1363100192402298E-2</v>
      </c>
      <c r="K7" s="18">
        <v>0.15142828061206501</v>
      </c>
      <c r="L7" s="18">
        <v>2.7497724942939401E-2</v>
      </c>
      <c r="M7" s="18">
        <v>0.20028910574740738</v>
      </c>
      <c r="N7" s="18">
        <v>129536</v>
      </c>
    </row>
    <row r="8" spans="1:24" x14ac:dyDescent="0.25">
      <c r="A8" s="20" t="str">
        <f t="shared" si="0"/>
        <v>76PESSIMISTIC_10</v>
      </c>
      <c r="B8" s="18">
        <v>7.5521528625908999E+24</v>
      </c>
      <c r="C8" s="18">
        <v>7</v>
      </c>
      <c r="D8" s="18">
        <v>6</v>
      </c>
      <c r="E8" s="18">
        <v>2001</v>
      </c>
      <c r="F8" s="18" t="s">
        <v>19</v>
      </c>
      <c r="G8" s="18" t="s">
        <v>20</v>
      </c>
      <c r="H8" s="18"/>
      <c r="I8" s="18">
        <v>-2.0808199515723401E-2</v>
      </c>
      <c r="J8" s="18">
        <v>8.6923256458837292E-3</v>
      </c>
      <c r="K8" s="18">
        <v>-2.9500525161607099E-2</v>
      </c>
      <c r="L8" s="18">
        <v>1.35803183717797E-2</v>
      </c>
      <c r="M8" s="18">
        <v>-7.2278811439437009E-3</v>
      </c>
      <c r="N8" s="18">
        <v>1224740</v>
      </c>
    </row>
    <row r="9" spans="1:24" x14ac:dyDescent="0.25">
      <c r="A9" s="20" t="str">
        <f t="shared" si="0"/>
        <v>76NEUTRAL</v>
      </c>
      <c r="B9" s="18">
        <v>4.8261359137877898E+26</v>
      </c>
      <c r="C9" s="18">
        <v>7</v>
      </c>
      <c r="D9" s="18">
        <v>6</v>
      </c>
      <c r="E9" s="18">
        <v>4001</v>
      </c>
      <c r="F9" s="18" t="s">
        <v>21</v>
      </c>
      <c r="G9" s="18" t="s">
        <v>20</v>
      </c>
      <c r="H9" s="18"/>
      <c r="I9" s="18">
        <v>6.9246753571196001E-2</v>
      </c>
      <c r="J9" s="18">
        <v>2.54250914138371E-2</v>
      </c>
      <c r="K9" s="18">
        <v>4.3821662157358797E-2</v>
      </c>
      <c r="L9" s="18">
        <v>1.8724440574276101E-2</v>
      </c>
      <c r="M9" s="18">
        <v>8.7971194145472109E-2</v>
      </c>
      <c r="N9" s="18">
        <v>1224740</v>
      </c>
      <c r="P9" s="20"/>
      <c r="Q9" s="20">
        <v>1</v>
      </c>
      <c r="R9" s="20">
        <v>2</v>
      </c>
      <c r="S9" s="20">
        <v>3</v>
      </c>
      <c r="T9" s="20">
        <v>4</v>
      </c>
      <c r="U9" s="20">
        <v>5</v>
      </c>
      <c r="V9" s="20">
        <v>6</v>
      </c>
      <c r="W9" s="20">
        <v>7</v>
      </c>
      <c r="X9" s="20"/>
    </row>
    <row r="10" spans="1:24" x14ac:dyDescent="0.25">
      <c r="A10" s="20" t="str">
        <f t="shared" si="0"/>
        <v>76OPTIMISTIC_90</v>
      </c>
      <c r="B10" s="18">
        <v>5.4945230633488671E+27</v>
      </c>
      <c r="C10" s="18">
        <v>7</v>
      </c>
      <c r="D10" s="18">
        <v>6</v>
      </c>
      <c r="E10" s="18">
        <v>6001</v>
      </c>
      <c r="F10" s="18" t="s">
        <v>22</v>
      </c>
      <c r="G10" s="18" t="s">
        <v>20</v>
      </c>
      <c r="H10" s="18"/>
      <c r="I10" s="18">
        <v>0.142055931568486</v>
      </c>
      <c r="J10" s="18">
        <v>2.2398095653099501E-2</v>
      </c>
      <c r="K10" s="18">
        <v>0.11965783591538701</v>
      </c>
      <c r="L10" s="18">
        <v>2.6386375266298799E-2</v>
      </c>
      <c r="M10" s="18">
        <v>0.16844230683478481</v>
      </c>
      <c r="N10" s="18">
        <v>1224740</v>
      </c>
      <c r="P10" s="20" t="s">
        <v>23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s="20" t="s">
        <v>24</v>
      </c>
    </row>
    <row r="11" spans="1:24" x14ac:dyDescent="0.25">
      <c r="A11" s="20" t="str">
        <f t="shared" si="0"/>
        <v>75PESSIMISTIC_10</v>
      </c>
      <c r="B11" s="18">
        <v>5.3916990523244806E+20</v>
      </c>
      <c r="C11" s="18">
        <v>7</v>
      </c>
      <c r="D11" s="18">
        <v>5</v>
      </c>
      <c r="E11" s="18">
        <v>2001</v>
      </c>
      <c r="F11" s="18" t="s">
        <v>19</v>
      </c>
      <c r="G11" s="18" t="s">
        <v>20</v>
      </c>
      <c r="H11" s="18"/>
      <c r="I11" s="18">
        <v>-1.08280298053453E-2</v>
      </c>
      <c r="J11" s="18">
        <v>1.6442263538701301E-2</v>
      </c>
      <c r="K11" s="18">
        <v>-2.7270293344046698E-2</v>
      </c>
      <c r="L11" s="18">
        <v>1.37840114436004E-2</v>
      </c>
      <c r="M11" s="18">
        <v>2.9559816382550997E-3</v>
      </c>
      <c r="N11" s="18">
        <v>3696000</v>
      </c>
      <c r="P11" s="5">
        <v>0.1</v>
      </c>
      <c r="Q11" s="3">
        <f>AVERAGE(VLOOKUP("7"&amp;Q$1&amp;"PESSIMISTIC_10",$A$2:$N$85,10,FALSE),VLOOKUP("8"&amp;Q$1&amp;"PESSIMISTIC_10",$A$2:$N$85,10,FALSE),VLOOKUP("9"&amp;Q$1&amp;"PESSIMISTIC_10",$A$2:$N$85,10,FALSE),VLOOKUP("10"&amp;Q$1&amp;"PESSIMISTIC_10",$A$2:$N$85,10,FALSE))</f>
        <v>9.05289933297352E-3</v>
      </c>
      <c r="R11" s="3">
        <f t="shared" ref="R11:W11" si="4">AVERAGE(VLOOKUP("7"&amp;R$1&amp;"PESSIMISTIC_10",$A$2:$N$85,10,FALSE),VLOOKUP("8"&amp;R$1&amp;"PESSIMISTIC_10",$A$2:$N$85,10,FALSE),VLOOKUP("9"&amp;R$1&amp;"PESSIMISTIC_10",$A$2:$N$85,10,FALSE),VLOOKUP("10"&amp;R$1&amp;"PESSIMISTIC_10",$A$2:$N$85,10,FALSE))</f>
        <v>2.3496719953486301E-3</v>
      </c>
      <c r="S11" s="3">
        <f t="shared" si="4"/>
        <v>7.2147387132367406E-3</v>
      </c>
      <c r="T11" s="3">
        <f t="shared" si="4"/>
        <v>1.1692032420994397E-2</v>
      </c>
      <c r="U11" s="3">
        <f t="shared" si="4"/>
        <v>1.0398283170677902E-2</v>
      </c>
      <c r="V11" s="3">
        <f t="shared" si="4"/>
        <v>4.6481804181509549E-3</v>
      </c>
      <c r="W11" s="3">
        <f t="shared" si="4"/>
        <v>4.1443828664661155E-4</v>
      </c>
      <c r="X11" s="22">
        <f>AVERAGE(Q11:W11)</f>
        <v>6.5386063340041089E-3</v>
      </c>
    </row>
    <row r="12" spans="1:24" x14ac:dyDescent="0.25">
      <c r="A12" s="20" t="str">
        <f t="shared" si="0"/>
        <v>75NEUTRAL</v>
      </c>
      <c r="B12" s="18">
        <v>1.7231891719169457E+22</v>
      </c>
      <c r="C12" s="18">
        <v>7</v>
      </c>
      <c r="D12" s="18">
        <v>5</v>
      </c>
      <c r="E12" s="18">
        <v>4001</v>
      </c>
      <c r="F12" s="18" t="s">
        <v>21</v>
      </c>
      <c r="G12" s="18" t="s">
        <v>20</v>
      </c>
      <c r="H12" s="18"/>
      <c r="I12" s="18">
        <v>6.4424558725939496E-2</v>
      </c>
      <c r="J12" s="18">
        <v>2.5868960607311201E-2</v>
      </c>
      <c r="K12" s="18">
        <v>3.8555598118628298E-2</v>
      </c>
      <c r="L12" s="18">
        <v>1.8878546255223401E-2</v>
      </c>
      <c r="M12" s="18">
        <v>8.330310498116289E-2</v>
      </c>
      <c r="N12" s="18">
        <v>3696000</v>
      </c>
      <c r="P12" s="6">
        <v>0.5</v>
      </c>
      <c r="Q12" s="2">
        <f>AVERAGE(VLOOKUP("7"&amp;Q$1&amp;"NEUTRAL",$A$2:$N$85,10,FALSE),VLOOKUP("8"&amp;Q$1&amp;"NEUTRAL",$A$2:$N$85,10,FALSE),VLOOKUP("9"&amp;Q$1&amp;"NEUTRAL",$A$2:$N$85,10,FALSE),VLOOKUP("10"&amp;Q$1&amp;"NEUTRAL",$A$2:$N$85,10,FALSE))</f>
        <v>1.9682458765695798E-2</v>
      </c>
      <c r="R12" s="2">
        <f t="shared" ref="R12:W12" si="5">AVERAGE(VLOOKUP("7"&amp;R$1&amp;"NEUTRAL",$A$2:$N$85,10,FALSE),VLOOKUP("8"&amp;R$1&amp;"NEUTRAL",$A$2:$N$85,10,FALSE),VLOOKUP("9"&amp;R$1&amp;"NEUTRAL",$A$2:$N$85,10,FALSE),VLOOKUP("10"&amp;R$1&amp;"NEUTRAL",$A$2:$N$85,10,FALSE))</f>
        <v>2.3506489787477148E-2</v>
      </c>
      <c r="S12" s="2">
        <f t="shared" si="5"/>
        <v>2.5453493391075874E-2</v>
      </c>
      <c r="T12" s="2">
        <f t="shared" si="5"/>
        <v>2.5819362333661174E-2</v>
      </c>
      <c r="U12" s="2">
        <f t="shared" si="5"/>
        <v>2.5592370963461876E-2</v>
      </c>
      <c r="V12" s="2">
        <f t="shared" si="5"/>
        <v>2.50453828323134E-2</v>
      </c>
      <c r="W12" s="2">
        <f t="shared" si="5"/>
        <v>2.4017064827721001E-2</v>
      </c>
      <c r="X12" s="22">
        <f t="shared" ref="X12:X13" si="6">AVERAGE(Q12:W12)</f>
        <v>2.4159517557343749E-2</v>
      </c>
    </row>
    <row r="13" spans="1:24" x14ac:dyDescent="0.25">
      <c r="A13" s="20" t="str">
        <f t="shared" si="0"/>
        <v>75OPTIMISTIC_90</v>
      </c>
      <c r="B13" s="18">
        <v>1.3080017766917104E+23</v>
      </c>
      <c r="C13" s="18">
        <v>7</v>
      </c>
      <c r="D13" s="18">
        <v>5</v>
      </c>
      <c r="E13" s="18">
        <v>6001</v>
      </c>
      <c r="F13" s="18" t="s">
        <v>22</v>
      </c>
      <c r="G13" s="18" t="s">
        <v>20</v>
      </c>
      <c r="H13" s="18"/>
      <c r="I13" s="18">
        <v>0.13529959748965401</v>
      </c>
      <c r="J13" s="18">
        <v>2.2486337494250899E-2</v>
      </c>
      <c r="K13" s="18">
        <v>0.112813259995403</v>
      </c>
      <c r="L13" s="18">
        <v>2.6800532177946999E-2</v>
      </c>
      <c r="M13" s="18">
        <v>0.16210012966760101</v>
      </c>
      <c r="N13" s="18">
        <v>3696000</v>
      </c>
      <c r="P13" s="5">
        <v>0.9</v>
      </c>
      <c r="Q13" s="3">
        <f>AVERAGE(VLOOKUP("7"&amp;Q$1&amp;"OPTIMISTIC_90",$A$2:$N$85,10,FALSE),VLOOKUP("8"&amp;Q$1&amp;"OPTIMISTIC_90",$A$2:$N$85,10,FALSE),VLOOKUP("9"&amp;Q$1&amp;"OPTIMISTIC_90",$A$2:$N$85,10,FALSE),VLOOKUP("10"&amp;Q$1&amp;"OPTIMISTIC_90",$A$2:$N$85,10,FALSE))</f>
        <v>3.5751180197612226E-2</v>
      </c>
      <c r="R13" s="3">
        <f t="shared" ref="R13:W13" si="7">AVERAGE(VLOOKUP("7"&amp;R$1&amp;"OPTIMISTIC_90",$A$2:$N$85,10,FALSE),VLOOKUP("8"&amp;R$1&amp;"OPTIMISTIC_90",$A$2:$N$85,10,FALSE),VLOOKUP("9"&amp;R$1&amp;"OPTIMISTIC_90",$A$2:$N$85,10,FALSE),VLOOKUP("10"&amp;R$1&amp;"OPTIMISTIC_90",$A$2:$N$85,10,FALSE))</f>
        <v>3.5272110594304532E-2</v>
      </c>
      <c r="S13" s="3">
        <f t="shared" si="7"/>
        <v>2.8116697190692222E-2</v>
      </c>
      <c r="T13" s="3">
        <f t="shared" si="7"/>
        <v>2.3897886413045598E-2</v>
      </c>
      <c r="U13" s="3">
        <f t="shared" si="7"/>
        <v>2.2965269443408074E-2</v>
      </c>
      <c r="V13" s="3">
        <f t="shared" si="7"/>
        <v>2.2898931183454527E-2</v>
      </c>
      <c r="W13" s="3">
        <f t="shared" si="7"/>
        <v>2.2249009664702276E-2</v>
      </c>
      <c r="X13" s="22">
        <f t="shared" si="6"/>
        <v>2.7307297812459923E-2</v>
      </c>
    </row>
    <row r="14" spans="1:24" x14ac:dyDescent="0.25">
      <c r="A14" s="20" t="str">
        <f t="shared" si="0"/>
        <v>72PESSIMISTIC_10</v>
      </c>
      <c r="B14" s="18">
        <v>196196049</v>
      </c>
      <c r="C14" s="18">
        <v>7</v>
      </c>
      <c r="D14" s="18">
        <v>2</v>
      </c>
      <c r="E14" s="18">
        <v>2001</v>
      </c>
      <c r="F14" s="18" t="s">
        <v>19</v>
      </c>
      <c r="G14" s="18" t="s">
        <v>20</v>
      </c>
      <c r="H14" s="18"/>
      <c r="I14" s="18">
        <v>-2.7720280547681702E-3</v>
      </c>
      <c r="J14" s="18">
        <v>2.5597182010068599E-3</v>
      </c>
      <c r="K14" s="18">
        <v>-5.3317462557750297E-3</v>
      </c>
      <c r="L14" s="18">
        <v>1.22866540611792E-2</v>
      </c>
      <c r="M14" s="18">
        <v>9.5146260064110297E-3</v>
      </c>
      <c r="N14" s="18">
        <v>6615224</v>
      </c>
    </row>
    <row r="15" spans="1:24" x14ac:dyDescent="0.25">
      <c r="A15" s="20" t="str">
        <f t="shared" si="0"/>
        <v>72NEUTRAL</v>
      </c>
      <c r="B15" s="18">
        <v>784392049</v>
      </c>
      <c r="C15" s="18">
        <v>7</v>
      </c>
      <c r="D15" s="18">
        <v>2</v>
      </c>
      <c r="E15" s="18">
        <v>4001</v>
      </c>
      <c r="F15" s="18" t="s">
        <v>21</v>
      </c>
      <c r="G15" s="18" t="s">
        <v>20</v>
      </c>
      <c r="H15" s="18"/>
      <c r="I15" s="18">
        <v>1.5991377447282101E-2</v>
      </c>
      <c r="J15" s="18">
        <v>2.34774812619102E-2</v>
      </c>
      <c r="K15" s="18">
        <v>-7.4861038146281002E-3</v>
      </c>
      <c r="L15" s="18">
        <v>1.3653227781312401E-2</v>
      </c>
      <c r="M15" s="18">
        <v>2.9644605228594502E-2</v>
      </c>
      <c r="N15" s="18">
        <v>6615224</v>
      </c>
    </row>
    <row r="16" spans="1:24" x14ac:dyDescent="0.25">
      <c r="A16" s="20" t="str">
        <f t="shared" si="0"/>
        <v>72OPTIMISTIC_90</v>
      </c>
      <c r="B16" s="18">
        <v>1764588049</v>
      </c>
      <c r="C16" s="18">
        <v>7</v>
      </c>
      <c r="D16" s="18">
        <v>2</v>
      </c>
      <c r="E16" s="18">
        <v>6001</v>
      </c>
      <c r="F16" s="18" t="s">
        <v>22</v>
      </c>
      <c r="G16" s="18" t="s">
        <v>20</v>
      </c>
      <c r="H16" s="18"/>
      <c r="I16" s="18">
        <v>3.6911129377386498E-2</v>
      </c>
      <c r="J16" s="18">
        <v>3.6619000087292103E-2</v>
      </c>
      <c r="K16" s="19">
        <v>2.9212929009436701E-4</v>
      </c>
      <c r="L16" s="18">
        <v>1.6083685683689002E-2</v>
      </c>
      <c r="M16" s="18">
        <v>5.2994815061075499E-2</v>
      </c>
      <c r="N16" s="18">
        <v>6615224</v>
      </c>
    </row>
    <row r="17" spans="1:14" x14ac:dyDescent="0.25">
      <c r="A17" s="20" t="str">
        <f t="shared" si="0"/>
        <v>74PESSIMISTIC_10</v>
      </c>
      <c r="B17" s="18">
        <v>3.84928896432104E+16</v>
      </c>
      <c r="C17" s="18">
        <v>7</v>
      </c>
      <c r="D17" s="18">
        <v>4</v>
      </c>
      <c r="E17" s="18">
        <v>2001</v>
      </c>
      <c r="F17" s="18" t="s">
        <v>19</v>
      </c>
      <c r="G17" s="18" t="s">
        <v>20</v>
      </c>
      <c r="H17" s="18"/>
      <c r="I17" s="18">
        <v>-1.7728019906868499E-3</v>
      </c>
      <c r="J17" s="18">
        <v>1.6813106976727402E-2</v>
      </c>
      <c r="K17" s="18">
        <v>-1.85859089674143E-2</v>
      </c>
      <c r="L17" s="18">
        <v>1.3531678718954899E-2</v>
      </c>
      <c r="M17" s="18">
        <v>1.175887672826805E-2</v>
      </c>
      <c r="N17" s="18">
        <v>13716956</v>
      </c>
    </row>
    <row r="18" spans="1:14" x14ac:dyDescent="0.25">
      <c r="A18" s="20" t="str">
        <f t="shared" si="0"/>
        <v>74NEUTRAL</v>
      </c>
      <c r="B18" s="18">
        <v>6.1527088653441843E+17</v>
      </c>
      <c r="C18" s="18">
        <v>7</v>
      </c>
      <c r="D18" s="18">
        <v>4</v>
      </c>
      <c r="E18" s="18">
        <v>4001</v>
      </c>
      <c r="F18" s="18" t="s">
        <v>21</v>
      </c>
      <c r="G18" s="18" t="s">
        <v>20</v>
      </c>
      <c r="H18" s="18"/>
      <c r="I18" s="18">
        <v>4.9712028617591601E-2</v>
      </c>
      <c r="J18" s="18">
        <v>2.6084175599204201E-2</v>
      </c>
      <c r="K18" s="18">
        <v>2.3627853018387299E-2</v>
      </c>
      <c r="L18" s="18">
        <v>1.7478983523257201E-2</v>
      </c>
      <c r="M18" s="18">
        <v>6.7191012140848799E-2</v>
      </c>
      <c r="N18" s="18">
        <v>13716956</v>
      </c>
    </row>
    <row r="19" spans="1:14" x14ac:dyDescent="0.25">
      <c r="A19" s="20" t="str">
        <f t="shared" si="0"/>
        <v>74OPTIMISTIC_90</v>
      </c>
      <c r="B19" s="18">
        <v>3.1137709826736266E+18</v>
      </c>
      <c r="C19" s="18">
        <v>7</v>
      </c>
      <c r="D19" s="18">
        <v>4</v>
      </c>
      <c r="E19" s="18">
        <v>6001</v>
      </c>
      <c r="F19" s="18" t="s">
        <v>22</v>
      </c>
      <c r="G19" s="18" t="s">
        <v>20</v>
      </c>
      <c r="H19" s="18"/>
      <c r="I19" s="18">
        <v>0.101393279284014</v>
      </c>
      <c r="J19" s="18">
        <v>2.3424681332249599E-2</v>
      </c>
      <c r="K19" s="18">
        <v>7.7968597951764806E-2</v>
      </c>
      <c r="L19" s="18">
        <v>2.3414257339145199E-2</v>
      </c>
      <c r="M19" s="18">
        <v>0.12480753662315919</v>
      </c>
      <c r="N19" s="18">
        <v>13716956</v>
      </c>
    </row>
    <row r="20" spans="1:14" x14ac:dyDescent="0.25">
      <c r="A20" s="20" t="str">
        <f t="shared" si="0"/>
        <v>73PESSIMISTIC_10</v>
      </c>
      <c r="B20" s="18">
        <v>2748118058343</v>
      </c>
      <c r="C20" s="18">
        <v>7</v>
      </c>
      <c r="D20" s="18">
        <v>3</v>
      </c>
      <c r="E20" s="18">
        <v>2001</v>
      </c>
      <c r="F20" s="18" t="s">
        <v>19</v>
      </c>
      <c r="G20" s="18" t="s">
        <v>20</v>
      </c>
      <c r="H20" s="18"/>
      <c r="I20" s="18">
        <v>1.8884643346497301E-3</v>
      </c>
      <c r="J20" s="18">
        <v>8.6084371408678903E-3</v>
      </c>
      <c r="K20" s="18">
        <v>-6.7199728062181602E-3</v>
      </c>
      <c r="L20" s="18">
        <v>1.2769994009878801E-2</v>
      </c>
      <c r="M20" s="18">
        <v>1.465845834452853E-2</v>
      </c>
      <c r="N20" s="18">
        <v>20347492</v>
      </c>
    </row>
    <row r="21" spans="1:14" x14ac:dyDescent="0.25">
      <c r="A21" s="20" t="str">
        <f t="shared" si="0"/>
        <v>73NEUTRAL</v>
      </c>
      <c r="B21" s="18">
        <v>21968468116343</v>
      </c>
      <c r="C21" s="18">
        <v>7</v>
      </c>
      <c r="D21" s="18">
        <v>3</v>
      </c>
      <c r="E21" s="18">
        <v>4001</v>
      </c>
      <c r="F21" s="18" t="s">
        <v>21</v>
      </c>
      <c r="G21" s="18" t="s">
        <v>20</v>
      </c>
      <c r="H21" s="18"/>
      <c r="I21" s="18">
        <v>2.8960919490931901E-2</v>
      </c>
      <c r="J21" s="18">
        <v>2.5604084577574598E-2</v>
      </c>
      <c r="K21" s="18">
        <v>3.35683491335725E-3</v>
      </c>
      <c r="L21" s="18">
        <v>1.52050307405391E-2</v>
      </c>
      <c r="M21" s="18">
        <v>4.4165950231471005E-2</v>
      </c>
      <c r="N21" s="18">
        <v>20347492</v>
      </c>
    </row>
    <row r="22" spans="1:14" x14ac:dyDescent="0.25">
      <c r="A22" s="20" t="str">
        <f t="shared" si="0"/>
        <v>73OPTIMISTIC_90</v>
      </c>
      <c r="B22" s="18">
        <v>74125050174343</v>
      </c>
      <c r="C22" s="18">
        <v>7</v>
      </c>
      <c r="D22" s="18">
        <v>3</v>
      </c>
      <c r="E22" s="18">
        <v>6001</v>
      </c>
      <c r="F22" s="18" t="s">
        <v>22</v>
      </c>
      <c r="G22" s="18" t="s">
        <v>20</v>
      </c>
      <c r="H22" s="18"/>
      <c r="I22" s="18">
        <v>6.1021106006053899E-2</v>
      </c>
      <c r="J22" s="18">
        <v>2.8407605725901001E-2</v>
      </c>
      <c r="K22" s="18">
        <v>3.26135002801528E-2</v>
      </c>
      <c r="L22" s="18">
        <v>1.8979264810376598E-2</v>
      </c>
      <c r="M22" s="18">
        <v>8.0000370816430494E-2</v>
      </c>
      <c r="N22" s="18">
        <v>20347492</v>
      </c>
    </row>
    <row r="23" spans="1:14" x14ac:dyDescent="0.25">
      <c r="A23" s="20" t="str">
        <f t="shared" si="0"/>
        <v>81PESSIMISTIC_10</v>
      </c>
      <c r="B23" s="18">
        <v>16008</v>
      </c>
      <c r="C23" s="18">
        <v>8</v>
      </c>
      <c r="D23" s="18">
        <v>1</v>
      </c>
      <c r="E23" s="18">
        <v>2001</v>
      </c>
      <c r="F23" s="18" t="s">
        <v>19</v>
      </c>
      <c r="G23" s="18" t="s">
        <v>20</v>
      </c>
      <c r="H23" s="18"/>
      <c r="I23" s="18">
        <v>-2.7336371668539301E-3</v>
      </c>
      <c r="J23" s="18">
        <v>7.6827265756240701E-3</v>
      </c>
      <c r="K23" s="18">
        <v>-1.0416363742478001E-2</v>
      </c>
      <c r="L23" s="18">
        <v>1.21389045681133E-2</v>
      </c>
      <c r="M23" s="18">
        <v>9.4052674012593696E-3</v>
      </c>
      <c r="N23" s="18">
        <v>7869</v>
      </c>
    </row>
    <row r="24" spans="1:14" x14ac:dyDescent="0.25">
      <c r="A24" s="20" t="str">
        <f t="shared" si="0"/>
        <v>81NEUTRAL</v>
      </c>
      <c r="B24" s="18">
        <v>32008</v>
      </c>
      <c r="C24" s="18">
        <v>8</v>
      </c>
      <c r="D24" s="18">
        <v>1</v>
      </c>
      <c r="E24" s="18">
        <v>4001</v>
      </c>
      <c r="F24" s="18" t="s">
        <v>21</v>
      </c>
      <c r="G24" s="18" t="s">
        <v>20</v>
      </c>
      <c r="H24" s="18"/>
      <c r="I24" s="18">
        <v>1.0132701034844401E-2</v>
      </c>
      <c r="J24" s="18">
        <v>1.9615363748910899E-2</v>
      </c>
      <c r="K24" s="18">
        <v>-9.4826627140664997E-3</v>
      </c>
      <c r="L24" s="18">
        <v>1.3048763055269599E-2</v>
      </c>
      <c r="M24" s="18">
        <v>2.3181464090113998E-2</v>
      </c>
      <c r="N24" s="18">
        <v>7869</v>
      </c>
    </row>
    <row r="25" spans="1:14" x14ac:dyDescent="0.25">
      <c r="A25" s="20" t="str">
        <f t="shared" si="0"/>
        <v>81OPTIMISTIC_90</v>
      </c>
      <c r="B25" s="18">
        <v>48008</v>
      </c>
      <c r="C25" s="18">
        <v>8</v>
      </c>
      <c r="D25" s="18">
        <v>1</v>
      </c>
      <c r="E25" s="18">
        <v>6001</v>
      </c>
      <c r="F25" s="18" t="s">
        <v>22</v>
      </c>
      <c r="G25" s="18" t="s">
        <v>20</v>
      </c>
      <c r="H25" s="18"/>
      <c r="I25" s="18">
        <v>3.8045818477286698E-2</v>
      </c>
      <c r="J25" s="18">
        <v>3.7098596677715499E-2</v>
      </c>
      <c r="K25" s="19">
        <v>9.4722179957118502E-4</v>
      </c>
      <c r="L25" s="18">
        <v>1.6501497763975401E-2</v>
      </c>
      <c r="M25" s="18">
        <v>5.4547316241262099E-2</v>
      </c>
      <c r="N25" s="18">
        <v>7869</v>
      </c>
    </row>
    <row r="26" spans="1:14" x14ac:dyDescent="0.25">
      <c r="A26" s="20" t="str">
        <f t="shared" si="0"/>
        <v>87PESSIMISTIC_10</v>
      </c>
      <c r="B26" s="18">
        <v>2.6937639055713648E+29</v>
      </c>
      <c r="C26" s="18">
        <v>8</v>
      </c>
      <c r="D26" s="18">
        <v>7</v>
      </c>
      <c r="E26" s="18">
        <v>2001</v>
      </c>
      <c r="F26" s="18" t="s">
        <v>19</v>
      </c>
      <c r="G26" s="18" t="s">
        <v>20</v>
      </c>
      <c r="H26" s="18"/>
      <c r="I26" s="18">
        <v>-3.3124087754866402E-2</v>
      </c>
      <c r="J26" s="18">
        <v>-2.3210329679359499E-3</v>
      </c>
      <c r="K26" s="18">
        <v>-3.0803054786930399E-2</v>
      </c>
      <c r="L26" s="18">
        <v>1.3768993502204599E-2</v>
      </c>
      <c r="M26" s="18">
        <v>-1.9355094252661804E-2</v>
      </c>
      <c r="N26" s="18">
        <v>126592</v>
      </c>
    </row>
    <row r="27" spans="1:14" x14ac:dyDescent="0.25">
      <c r="A27" s="20" t="str">
        <f t="shared" si="0"/>
        <v>87NEUTRAL</v>
      </c>
      <c r="B27" s="18">
        <v>3.4419913026095788E+31</v>
      </c>
      <c r="C27" s="18">
        <v>8</v>
      </c>
      <c r="D27" s="18">
        <v>7</v>
      </c>
      <c r="E27" s="18">
        <v>4001</v>
      </c>
      <c r="F27" s="18" t="s">
        <v>21</v>
      </c>
      <c r="G27" s="18" t="s">
        <v>20</v>
      </c>
      <c r="H27" s="18"/>
      <c r="I27" s="18">
        <v>8.6549966416103505E-2</v>
      </c>
      <c r="J27" s="18">
        <v>2.36936456500416E-2</v>
      </c>
      <c r="K27" s="18">
        <v>6.2856320766061902E-2</v>
      </c>
      <c r="L27" s="18">
        <v>1.9582865355263299E-2</v>
      </c>
      <c r="M27" s="18">
        <v>0.1061328317713668</v>
      </c>
      <c r="N27" s="18">
        <v>126592</v>
      </c>
    </row>
    <row r="28" spans="1:14" x14ac:dyDescent="0.25">
      <c r="A28" s="20" t="str">
        <f t="shared" si="0"/>
        <v>87OPTIMISTIC_90</v>
      </c>
      <c r="B28" s="18">
        <v>5.8775359788965969E+32</v>
      </c>
      <c r="C28" s="18">
        <v>8</v>
      </c>
      <c r="D28" s="18">
        <v>7</v>
      </c>
      <c r="E28" s="18">
        <v>6001</v>
      </c>
      <c r="F28" s="18" t="s">
        <v>22</v>
      </c>
      <c r="G28" s="18" t="s">
        <v>20</v>
      </c>
      <c r="H28" s="18"/>
      <c r="I28" s="18">
        <v>0.16652219106793101</v>
      </c>
      <c r="J28" s="18">
        <v>2.2562684085302799E-2</v>
      </c>
      <c r="K28" s="18">
        <v>0.14395950698262799</v>
      </c>
      <c r="L28" s="18">
        <v>2.72026531815544E-2</v>
      </c>
      <c r="M28" s="18">
        <v>0.19372484424948541</v>
      </c>
      <c r="N28" s="18">
        <v>126592</v>
      </c>
    </row>
    <row r="29" spans="1:14" x14ac:dyDescent="0.25">
      <c r="A29" s="20" t="str">
        <f t="shared" si="0"/>
        <v>86PESSIMISTIC_10</v>
      </c>
      <c r="B29" s="18">
        <v>1.6827610604518772E+25</v>
      </c>
      <c r="C29" s="18">
        <v>8</v>
      </c>
      <c r="D29" s="18">
        <v>6</v>
      </c>
      <c r="E29" s="18">
        <v>2001</v>
      </c>
      <c r="F29" s="18" t="s">
        <v>19</v>
      </c>
      <c r="G29" s="18" t="s">
        <v>20</v>
      </c>
      <c r="H29" s="18"/>
      <c r="I29" s="18">
        <v>-1.6834497396234702E-2</v>
      </c>
      <c r="J29" s="18">
        <v>3.4893517757503801E-3</v>
      </c>
      <c r="K29" s="18">
        <v>-2.0323849171985101E-2</v>
      </c>
      <c r="L29" s="18">
        <v>1.37243050451191E-2</v>
      </c>
      <c r="M29" s="18">
        <v>-3.1101923511156013E-3</v>
      </c>
      <c r="N29" s="18">
        <v>1196905</v>
      </c>
    </row>
    <row r="30" spans="1:14" x14ac:dyDescent="0.25">
      <c r="A30" s="20" t="str">
        <f t="shared" si="0"/>
        <v>86NEUTRAL</v>
      </c>
      <c r="B30" s="18">
        <v>1.0753534437045672E+27</v>
      </c>
      <c r="C30" s="18">
        <v>8</v>
      </c>
      <c r="D30" s="18">
        <v>6</v>
      </c>
      <c r="E30" s="18">
        <v>4001</v>
      </c>
      <c r="F30" s="18" t="s">
        <v>21</v>
      </c>
      <c r="G30" s="18" t="s">
        <v>20</v>
      </c>
      <c r="H30" s="18"/>
      <c r="I30" s="18">
        <v>6.9526161102763301E-2</v>
      </c>
      <c r="J30" s="18">
        <v>2.4851096940621702E-2</v>
      </c>
      <c r="K30" s="18">
        <v>4.4675064162141599E-2</v>
      </c>
      <c r="L30" s="18">
        <v>1.89091532014861E-2</v>
      </c>
      <c r="M30" s="18">
        <v>8.8435314304249404E-2</v>
      </c>
      <c r="N30" s="18">
        <v>1196905</v>
      </c>
    </row>
    <row r="31" spans="1:14" x14ac:dyDescent="0.25">
      <c r="A31" s="20" t="str">
        <f t="shared" si="0"/>
        <v>86OPTIMISTIC_90</v>
      </c>
      <c r="B31" s="18">
        <v>1.2242826151675964E+28</v>
      </c>
      <c r="C31" s="18">
        <v>8</v>
      </c>
      <c r="D31" s="18">
        <v>6</v>
      </c>
      <c r="E31" s="18">
        <v>6001</v>
      </c>
      <c r="F31" s="18" t="s">
        <v>22</v>
      </c>
      <c r="G31" s="18" t="s">
        <v>20</v>
      </c>
      <c r="H31" s="18"/>
      <c r="I31" s="18">
        <v>0.137417084242138</v>
      </c>
      <c r="J31" s="18">
        <v>2.28325967001838E-2</v>
      </c>
      <c r="K31" s="18">
        <v>0.11458448754195399</v>
      </c>
      <c r="L31" s="18">
        <v>2.61201366995754E-2</v>
      </c>
      <c r="M31" s="18">
        <v>0.16353722094171341</v>
      </c>
      <c r="N31" s="18">
        <v>1196905</v>
      </c>
    </row>
    <row r="32" spans="1:14" x14ac:dyDescent="0.25">
      <c r="A32" s="20" t="str">
        <f t="shared" si="0"/>
        <v>85PESSIMISTIC_10</v>
      </c>
      <c r="B32" s="18">
        <v>1.0512000627510477E+21</v>
      </c>
      <c r="C32" s="18">
        <v>8</v>
      </c>
      <c r="D32" s="18">
        <v>5</v>
      </c>
      <c r="E32" s="18">
        <v>2001</v>
      </c>
      <c r="F32" s="18" t="s">
        <v>19</v>
      </c>
      <c r="G32" s="18" t="s">
        <v>20</v>
      </c>
      <c r="H32" s="18"/>
      <c r="I32" s="18">
        <v>-9.2397675394242304E-3</v>
      </c>
      <c r="J32" s="18">
        <v>1.13869174392891E-2</v>
      </c>
      <c r="K32" s="18">
        <v>-2.0626684978713301E-2</v>
      </c>
      <c r="L32" s="18">
        <v>1.38982816311846E-2</v>
      </c>
      <c r="M32" s="18">
        <v>4.6585140917603692E-3</v>
      </c>
      <c r="N32" s="18">
        <v>3612000</v>
      </c>
    </row>
    <row r="33" spans="1:14" x14ac:dyDescent="0.25">
      <c r="A33" s="20" t="str">
        <f t="shared" si="0"/>
        <v>85NEUTRAL</v>
      </c>
      <c r="B33" s="18">
        <v>3.3596396016763534E+22</v>
      </c>
      <c r="C33" s="18">
        <v>8</v>
      </c>
      <c r="D33" s="18">
        <v>5</v>
      </c>
      <c r="E33" s="18">
        <v>4001</v>
      </c>
      <c r="F33" s="18" t="s">
        <v>21</v>
      </c>
      <c r="G33" s="18" t="s">
        <v>20</v>
      </c>
      <c r="H33" s="18"/>
      <c r="I33" s="18">
        <v>6.4213763955838193E-2</v>
      </c>
      <c r="J33" s="18">
        <v>2.55555964005123E-2</v>
      </c>
      <c r="K33" s="18">
        <v>3.8658167555325897E-2</v>
      </c>
      <c r="L33" s="18">
        <v>1.89945066858365E-2</v>
      </c>
      <c r="M33" s="18">
        <v>8.3208270641674686E-2</v>
      </c>
      <c r="N33" s="18">
        <v>3612000</v>
      </c>
    </row>
    <row r="34" spans="1:14" x14ac:dyDescent="0.25">
      <c r="A34" s="20" t="str">
        <f t="shared" si="0"/>
        <v>85OPTIMISTIC_90</v>
      </c>
      <c r="B34" s="18">
        <v>2.5501637543067747E+23</v>
      </c>
      <c r="C34" s="18">
        <v>8</v>
      </c>
      <c r="D34" s="18">
        <v>5</v>
      </c>
      <c r="E34" s="18">
        <v>6001</v>
      </c>
      <c r="F34" s="18" t="s">
        <v>22</v>
      </c>
      <c r="G34" s="18" t="s">
        <v>20</v>
      </c>
      <c r="H34" s="18"/>
      <c r="I34" s="18">
        <v>0.13113000070515901</v>
      </c>
      <c r="J34" s="18">
        <v>2.2835140409463901E-2</v>
      </c>
      <c r="K34" s="18">
        <v>0.108294860295695</v>
      </c>
      <c r="L34" s="18">
        <v>2.6546131458130399E-2</v>
      </c>
      <c r="M34" s="18">
        <v>0.15767613216328941</v>
      </c>
      <c r="N34" s="18">
        <v>3612000</v>
      </c>
    </row>
    <row r="35" spans="1:14" x14ac:dyDescent="0.25">
      <c r="A35" s="20" t="str">
        <f t="shared" si="0"/>
        <v>82PESSIMISTIC_10</v>
      </c>
      <c r="B35" s="18">
        <v>256256064</v>
      </c>
      <c r="C35" s="18">
        <v>8</v>
      </c>
      <c r="D35" s="18">
        <v>2</v>
      </c>
      <c r="E35" s="18">
        <v>2001</v>
      </c>
      <c r="F35" s="18" t="s">
        <v>19</v>
      </c>
      <c r="G35" s="18" t="s">
        <v>20</v>
      </c>
      <c r="H35" s="18"/>
      <c r="I35" s="18">
        <v>-2.5318686073987299E-3</v>
      </c>
      <c r="J35" s="18">
        <v>2.2477939912659501E-3</v>
      </c>
      <c r="K35" s="18">
        <v>-4.7796625986646904E-3</v>
      </c>
      <c r="L35" s="18">
        <v>1.2329310137112699E-2</v>
      </c>
      <c r="M35" s="18">
        <v>9.7974415297139694E-3</v>
      </c>
      <c r="N35" s="18">
        <v>6464878</v>
      </c>
    </row>
    <row r="36" spans="1:14" x14ac:dyDescent="0.25">
      <c r="A36" s="20" t="str">
        <f t="shared" si="0"/>
        <v>82NEUTRAL</v>
      </c>
      <c r="B36" s="18">
        <v>1024512064</v>
      </c>
      <c r="C36" s="18">
        <v>8</v>
      </c>
      <c r="D36" s="18">
        <v>2</v>
      </c>
      <c r="E36" s="18">
        <v>4001</v>
      </c>
      <c r="F36" s="18" t="s">
        <v>21</v>
      </c>
      <c r="G36" s="18" t="s">
        <v>20</v>
      </c>
      <c r="H36" s="18"/>
      <c r="I36" s="18">
        <v>1.5994125775516E-2</v>
      </c>
      <c r="J36" s="18">
        <v>2.35478545218374E-2</v>
      </c>
      <c r="K36" s="18">
        <v>-7.55372874632143E-3</v>
      </c>
      <c r="L36" s="18">
        <v>1.36883661514429E-2</v>
      </c>
      <c r="M36" s="18">
        <v>2.96824919269589E-2</v>
      </c>
      <c r="N36" s="18">
        <v>6464878</v>
      </c>
    </row>
    <row r="37" spans="1:14" x14ac:dyDescent="0.25">
      <c r="A37" s="20" t="str">
        <f t="shared" si="0"/>
        <v>82OPTIMISTIC_90</v>
      </c>
      <c r="B37" s="18">
        <v>2304768064</v>
      </c>
      <c r="C37" s="18">
        <v>8</v>
      </c>
      <c r="D37" s="18">
        <v>2</v>
      </c>
      <c r="E37" s="18">
        <v>6001</v>
      </c>
      <c r="F37" s="18" t="s">
        <v>22</v>
      </c>
      <c r="G37" s="18" t="s">
        <v>20</v>
      </c>
      <c r="H37" s="18"/>
      <c r="I37" s="18">
        <v>3.6081670776185501E-2</v>
      </c>
      <c r="J37" s="18">
        <v>3.5640963060383099E-2</v>
      </c>
      <c r="K37" s="19">
        <v>4.4070771580240198E-4</v>
      </c>
      <c r="L37" s="18">
        <v>1.6045025547773002E-2</v>
      </c>
      <c r="M37" s="18">
        <v>5.2126696323958499E-2</v>
      </c>
      <c r="N37" s="18">
        <v>6464878</v>
      </c>
    </row>
    <row r="38" spans="1:14" x14ac:dyDescent="0.25">
      <c r="A38" s="20" t="str">
        <f t="shared" si="0"/>
        <v>84PESSIMISTIC_10</v>
      </c>
      <c r="B38" s="18">
        <v>6.5667170336772096E+16</v>
      </c>
      <c r="C38" s="18">
        <v>8</v>
      </c>
      <c r="D38" s="18">
        <v>4</v>
      </c>
      <c r="E38" s="18">
        <v>2001</v>
      </c>
      <c r="F38" s="18" t="s">
        <v>19</v>
      </c>
      <c r="G38" s="18" t="s">
        <v>20</v>
      </c>
      <c r="H38" s="18"/>
      <c r="I38" s="19">
        <v>-9.3309767160110104E-4</v>
      </c>
      <c r="J38" s="18">
        <v>1.30751074260082E-2</v>
      </c>
      <c r="K38" s="18">
        <v>-1.40082050976093E-2</v>
      </c>
      <c r="L38" s="18">
        <v>1.3627966216265301E-2</v>
      </c>
      <c r="M38" s="18">
        <v>1.2694868544664201E-2</v>
      </c>
      <c r="N38" s="18">
        <v>13405207</v>
      </c>
    </row>
    <row r="39" spans="1:14" x14ac:dyDescent="0.25">
      <c r="A39" s="20" t="str">
        <f t="shared" si="0"/>
        <v>84NEUTRAL</v>
      </c>
      <c r="B39" s="18">
        <v>1.0496249692815401E+18</v>
      </c>
      <c r="C39" s="18">
        <v>8</v>
      </c>
      <c r="D39" s="18">
        <v>4</v>
      </c>
      <c r="E39" s="18">
        <v>4001</v>
      </c>
      <c r="F39" s="18" t="s">
        <v>21</v>
      </c>
      <c r="G39" s="18" t="s">
        <v>20</v>
      </c>
      <c r="H39" s="18"/>
      <c r="I39" s="18">
        <v>4.95505061544248E-2</v>
      </c>
      <c r="J39" s="18">
        <v>2.5860922903330801E-2</v>
      </c>
      <c r="K39" s="18">
        <v>2.3689583251093899E-2</v>
      </c>
      <c r="L39" s="18">
        <v>1.7553394684310698E-2</v>
      </c>
      <c r="M39" s="18">
        <v>6.7103900838735492E-2</v>
      </c>
      <c r="N39" s="18">
        <v>13405207</v>
      </c>
    </row>
    <row r="40" spans="1:14" x14ac:dyDescent="0.25">
      <c r="A40" s="20" t="str">
        <f t="shared" si="0"/>
        <v>84OPTIMISTIC_90</v>
      </c>
      <c r="B40" s="18">
        <v>5.3119558288343081E+18</v>
      </c>
      <c r="C40" s="18">
        <v>8</v>
      </c>
      <c r="D40" s="18">
        <v>4</v>
      </c>
      <c r="E40" s="18">
        <v>6001</v>
      </c>
      <c r="F40" s="18" t="s">
        <v>22</v>
      </c>
      <c r="G40" s="18" t="s">
        <v>20</v>
      </c>
      <c r="H40" s="18"/>
      <c r="I40" s="18">
        <v>9.8635316363870906E-2</v>
      </c>
      <c r="J40" s="18">
        <v>2.38172331521402E-2</v>
      </c>
      <c r="K40" s="18">
        <v>7.4818083211730599E-2</v>
      </c>
      <c r="L40" s="18">
        <v>2.3213953444307898E-2</v>
      </c>
      <c r="M40" s="18">
        <v>0.12184926980817881</v>
      </c>
      <c r="N40" s="18">
        <v>13405207</v>
      </c>
    </row>
    <row r="41" spans="1:14" x14ac:dyDescent="0.25">
      <c r="A41" s="20" t="str">
        <f t="shared" si="0"/>
        <v>83PESSIMISTIC_10</v>
      </c>
      <c r="B41" s="18">
        <v>4102147072512</v>
      </c>
      <c r="C41" s="18">
        <v>8</v>
      </c>
      <c r="D41" s="18">
        <v>3</v>
      </c>
      <c r="E41" s="18">
        <v>2001</v>
      </c>
      <c r="F41" s="18" t="s">
        <v>19</v>
      </c>
      <c r="G41" s="18" t="s">
        <v>20</v>
      </c>
      <c r="H41" s="18"/>
      <c r="I41" s="18">
        <v>2.4246353641204001E-3</v>
      </c>
      <c r="J41" s="18">
        <v>7.5137114237124802E-3</v>
      </c>
      <c r="K41" s="18">
        <v>-5.0890760595920697E-3</v>
      </c>
      <c r="L41" s="18">
        <v>1.28201662994237E-2</v>
      </c>
      <c r="M41" s="18">
        <v>1.52448016635441E-2</v>
      </c>
      <c r="N41" s="18">
        <v>19885049</v>
      </c>
    </row>
    <row r="42" spans="1:14" x14ac:dyDescent="0.25">
      <c r="A42" s="20" t="str">
        <f t="shared" si="0"/>
        <v>83NEUTRAL</v>
      </c>
      <c r="B42" s="18">
        <v>32792582144512</v>
      </c>
      <c r="C42" s="18">
        <v>8</v>
      </c>
      <c r="D42" s="18">
        <v>3</v>
      </c>
      <c r="E42" s="18">
        <v>4001</v>
      </c>
      <c r="F42" s="18" t="s">
        <v>21</v>
      </c>
      <c r="G42" s="18" t="s">
        <v>20</v>
      </c>
      <c r="H42" s="18"/>
      <c r="I42" s="18">
        <v>2.89042729266617E-2</v>
      </c>
      <c r="J42" s="18">
        <v>2.5498207826477302E-2</v>
      </c>
      <c r="K42" s="18">
        <v>3.4060651001843701E-3</v>
      </c>
      <c r="L42" s="18">
        <v>1.52413094353939E-2</v>
      </c>
      <c r="M42" s="18">
        <v>4.4145582362055596E-2</v>
      </c>
      <c r="N42" s="18">
        <v>19885049</v>
      </c>
    </row>
    <row r="43" spans="1:14" x14ac:dyDescent="0.25">
      <c r="A43" s="20" t="str">
        <f t="shared" si="0"/>
        <v>83OPTIMISTIC_90</v>
      </c>
      <c r="B43" s="18">
        <v>110647305216512</v>
      </c>
      <c r="C43" s="18">
        <v>8</v>
      </c>
      <c r="D43" s="18">
        <v>3</v>
      </c>
      <c r="E43" s="18">
        <v>6001</v>
      </c>
      <c r="F43" s="18" t="s">
        <v>22</v>
      </c>
      <c r="G43" s="18" t="s">
        <v>20</v>
      </c>
      <c r="H43" s="18"/>
      <c r="I43" s="18">
        <v>5.9664112224309999E-2</v>
      </c>
      <c r="J43" s="18">
        <v>2.82358770618471E-2</v>
      </c>
      <c r="K43" s="18">
        <v>3.1428235162462799E-2</v>
      </c>
      <c r="L43" s="18">
        <v>1.8898556588181199E-2</v>
      </c>
      <c r="M43" s="18">
        <v>7.8562668812491201E-2</v>
      </c>
      <c r="N43" s="18">
        <v>19885049</v>
      </c>
    </row>
    <row r="44" spans="1:14" x14ac:dyDescent="0.25">
      <c r="A44" s="20" t="str">
        <f t="shared" si="0"/>
        <v>91PESSIMISTIC_10</v>
      </c>
      <c r="B44" s="18">
        <v>18009</v>
      </c>
      <c r="C44" s="18">
        <v>9</v>
      </c>
      <c r="D44" s="18">
        <v>1</v>
      </c>
      <c r="E44" s="18">
        <v>2001</v>
      </c>
      <c r="F44" s="18" t="s">
        <v>19</v>
      </c>
      <c r="G44" s="18" t="s">
        <v>20</v>
      </c>
      <c r="H44" s="18"/>
      <c r="I44" s="18">
        <v>-2.6314559658750999E-3</v>
      </c>
      <c r="J44" s="18">
        <v>8.7996614280507705E-3</v>
      </c>
      <c r="K44" s="18">
        <v>-1.1431117393925799E-2</v>
      </c>
      <c r="L44" s="18">
        <v>1.2162097237589001E-2</v>
      </c>
      <c r="M44" s="18">
        <v>9.5306412717139008E-3</v>
      </c>
      <c r="N44" s="18">
        <v>7686</v>
      </c>
    </row>
    <row r="45" spans="1:14" x14ac:dyDescent="0.25">
      <c r="A45" s="20" t="str">
        <f t="shared" si="0"/>
        <v>91NEUTRAL</v>
      </c>
      <c r="B45" s="18">
        <v>36009</v>
      </c>
      <c r="C45" s="18">
        <v>9</v>
      </c>
      <c r="D45" s="18">
        <v>1</v>
      </c>
      <c r="E45" s="18">
        <v>4001</v>
      </c>
      <c r="F45" s="18" t="s">
        <v>21</v>
      </c>
      <c r="G45" s="18" t="s">
        <v>20</v>
      </c>
      <c r="H45" s="18"/>
      <c r="I45" s="18">
        <v>1.03651412253589E-2</v>
      </c>
      <c r="J45" s="18">
        <v>1.9497969737688602E-2</v>
      </c>
      <c r="K45" s="18">
        <v>-9.1328285123297697E-3</v>
      </c>
      <c r="L45" s="18">
        <v>1.3121799050302901E-2</v>
      </c>
      <c r="M45" s="18">
        <v>2.34869402756618E-2</v>
      </c>
      <c r="N45" s="18">
        <v>7686</v>
      </c>
    </row>
    <row r="46" spans="1:14" x14ac:dyDescent="0.25">
      <c r="A46" s="20" t="str">
        <f t="shared" si="0"/>
        <v>91OPTIMISTIC_90</v>
      </c>
      <c r="B46" s="18">
        <v>54009</v>
      </c>
      <c r="C46" s="18">
        <v>9</v>
      </c>
      <c r="D46" s="18">
        <v>1</v>
      </c>
      <c r="E46" s="18">
        <v>6001</v>
      </c>
      <c r="F46" s="18" t="s">
        <v>22</v>
      </c>
      <c r="G46" s="18" t="s">
        <v>20</v>
      </c>
      <c r="H46" s="18"/>
      <c r="I46" s="18">
        <v>3.7354610911501898E-2</v>
      </c>
      <c r="J46" s="18">
        <v>3.3784367313688599E-2</v>
      </c>
      <c r="K46" s="18">
        <v>3.57024359781332E-3</v>
      </c>
      <c r="L46" s="18">
        <v>1.64898679036702E-2</v>
      </c>
      <c r="M46" s="18">
        <v>5.3844478815172098E-2</v>
      </c>
      <c r="N46" s="18">
        <v>7686</v>
      </c>
    </row>
    <row r="47" spans="1:14" x14ac:dyDescent="0.25">
      <c r="A47" s="20" t="str">
        <f t="shared" si="0"/>
        <v>97PESSIMISTIC_10</v>
      </c>
      <c r="B47" s="18">
        <v>6.1436601894697027E+29</v>
      </c>
      <c r="C47" s="18">
        <v>9</v>
      </c>
      <c r="D47" s="18">
        <v>7</v>
      </c>
      <c r="E47" s="18">
        <v>2001</v>
      </c>
      <c r="F47" s="18" t="s">
        <v>19</v>
      </c>
      <c r="G47" s="18" t="s">
        <v>20</v>
      </c>
      <c r="H47" s="18"/>
      <c r="I47" s="18">
        <v>-2.5387080384339501E-2</v>
      </c>
      <c r="J47" s="19">
        <v>2.4230459508811601E-4</v>
      </c>
      <c r="K47" s="18">
        <v>-2.56293849794276E-2</v>
      </c>
      <c r="L47" s="18">
        <v>1.40229614022484E-2</v>
      </c>
      <c r="M47" s="18">
        <v>-1.1364118982091101E-2</v>
      </c>
      <c r="N47" s="18">
        <v>123648</v>
      </c>
    </row>
    <row r="48" spans="1:14" x14ac:dyDescent="0.25">
      <c r="A48" s="20" t="str">
        <f t="shared" si="0"/>
        <v>97NEUTRAL</v>
      </c>
      <c r="B48" s="18">
        <v>7.850140427899949E+31</v>
      </c>
      <c r="C48" s="18">
        <v>9</v>
      </c>
      <c r="D48" s="18">
        <v>7</v>
      </c>
      <c r="E48" s="18">
        <v>4001</v>
      </c>
      <c r="F48" s="18" t="s">
        <v>21</v>
      </c>
      <c r="G48" s="18" t="s">
        <v>20</v>
      </c>
      <c r="H48" s="18"/>
      <c r="I48" s="18">
        <v>8.6711299232632794E-2</v>
      </c>
      <c r="J48" s="18">
        <v>2.38726157415203E-2</v>
      </c>
      <c r="K48" s="18">
        <v>6.2838683491112504E-2</v>
      </c>
      <c r="L48" s="18">
        <v>1.9909076997671801E-2</v>
      </c>
      <c r="M48" s="18">
        <v>0.1066203762303046</v>
      </c>
      <c r="N48" s="18">
        <v>123648</v>
      </c>
    </row>
    <row r="49" spans="1:14" x14ac:dyDescent="0.25">
      <c r="A49" s="20" t="str">
        <f t="shared" si="0"/>
        <v>97OPTIMISTIC_90</v>
      </c>
      <c r="B49" s="18">
        <v>1.3404880706523455E+33</v>
      </c>
      <c r="C49" s="18">
        <v>9</v>
      </c>
      <c r="D49" s="18">
        <v>7</v>
      </c>
      <c r="E49" s="18">
        <v>6001</v>
      </c>
      <c r="F49" s="18" t="s">
        <v>22</v>
      </c>
      <c r="G49" s="18" t="s">
        <v>20</v>
      </c>
      <c r="H49" s="18"/>
      <c r="I49" s="18">
        <v>0.161701995917056</v>
      </c>
      <c r="J49" s="18">
        <v>2.2526733641111601E-2</v>
      </c>
      <c r="K49" s="18">
        <v>0.13917526227594501</v>
      </c>
      <c r="L49" s="18">
        <v>2.7129495941311001E-2</v>
      </c>
      <c r="M49" s="18">
        <v>0.18883149185836701</v>
      </c>
      <c r="N49" s="18">
        <v>123648</v>
      </c>
    </row>
    <row r="50" spans="1:14" x14ac:dyDescent="0.25">
      <c r="A50" s="20" t="str">
        <f t="shared" si="0"/>
        <v>96PESSIMISTIC_10</v>
      </c>
      <c r="B50" s="18">
        <v>3.4114388302902452E+25</v>
      </c>
      <c r="C50" s="18">
        <v>9</v>
      </c>
      <c r="D50" s="18">
        <v>6</v>
      </c>
      <c r="E50" s="18">
        <v>2001</v>
      </c>
      <c r="F50" s="18" t="s">
        <v>19</v>
      </c>
      <c r="G50" s="18" t="s">
        <v>20</v>
      </c>
      <c r="H50" s="18"/>
      <c r="I50" s="18">
        <v>-1.30428567042784E-2</v>
      </c>
      <c r="J50" s="18">
        <v>3.2826659155289401E-3</v>
      </c>
      <c r="K50" s="18">
        <v>-1.6325522619807301E-2</v>
      </c>
      <c r="L50" s="18">
        <v>1.3935857518325E-2</v>
      </c>
      <c r="M50" s="18">
        <v>8.9300081404660066E-4</v>
      </c>
      <c r="N50" s="18">
        <v>1169070</v>
      </c>
    </row>
    <row r="51" spans="1:14" x14ac:dyDescent="0.25">
      <c r="A51" s="20" t="str">
        <f t="shared" si="0"/>
        <v>96NEUTRAL</v>
      </c>
      <c r="B51" s="18">
        <v>2.1800495509178119E+27</v>
      </c>
      <c r="C51" s="18">
        <v>9</v>
      </c>
      <c r="D51" s="18">
        <v>6</v>
      </c>
      <c r="E51" s="18">
        <v>4001</v>
      </c>
      <c r="F51" s="18" t="s">
        <v>21</v>
      </c>
      <c r="G51" s="18" t="s">
        <v>20</v>
      </c>
      <c r="H51" s="18"/>
      <c r="I51" s="18">
        <v>6.9703390991085995E-2</v>
      </c>
      <c r="J51" s="18">
        <v>2.51451731198131E-2</v>
      </c>
      <c r="K51" s="18">
        <v>4.4558217871272898E-2</v>
      </c>
      <c r="L51" s="18">
        <v>1.8983453113805001E-2</v>
      </c>
      <c r="M51" s="18">
        <v>8.8686844104890999E-2</v>
      </c>
      <c r="N51" s="18">
        <v>1169070</v>
      </c>
    </row>
    <row r="52" spans="1:14" x14ac:dyDescent="0.25">
      <c r="A52" s="20" t="str">
        <f t="shared" si="0"/>
        <v>96OPTIMISTIC_90</v>
      </c>
      <c r="B52" s="18">
        <v>2.4819716540805152E+28</v>
      </c>
      <c r="C52" s="18">
        <v>9</v>
      </c>
      <c r="D52" s="18">
        <v>6</v>
      </c>
      <c r="E52" s="18">
        <v>6001</v>
      </c>
      <c r="F52" s="18" t="s">
        <v>22</v>
      </c>
      <c r="G52" s="18" t="s">
        <v>20</v>
      </c>
      <c r="H52" s="18"/>
      <c r="I52" s="18">
        <v>0.13369762200099</v>
      </c>
      <c r="J52" s="18">
        <v>2.30001671527344E-2</v>
      </c>
      <c r="K52" s="18">
        <v>0.11069745484825499</v>
      </c>
      <c r="L52" s="18">
        <v>2.5936177805100699E-2</v>
      </c>
      <c r="M52" s="18">
        <v>0.15963379980609071</v>
      </c>
      <c r="N52" s="18">
        <v>1169070</v>
      </c>
    </row>
    <row r="53" spans="1:14" x14ac:dyDescent="0.25">
      <c r="A53" s="20" t="str">
        <f t="shared" si="0"/>
        <v>95PESSIMISTIC_10</v>
      </c>
      <c r="B53" s="18">
        <v>1.8942966462825504E+21</v>
      </c>
      <c r="C53" s="18">
        <v>9</v>
      </c>
      <c r="D53" s="18">
        <v>5</v>
      </c>
      <c r="E53" s="18">
        <v>2001</v>
      </c>
      <c r="F53" s="18" t="s">
        <v>19</v>
      </c>
      <c r="G53" s="18" t="s">
        <v>20</v>
      </c>
      <c r="H53" s="18"/>
      <c r="I53" s="18">
        <v>-7.8560289155610308E-3</v>
      </c>
      <c r="J53" s="18">
        <v>8.2610770875850507E-3</v>
      </c>
      <c r="K53" s="18">
        <v>-1.6117106003146E-2</v>
      </c>
      <c r="L53" s="18">
        <v>1.4157493111639901E-2</v>
      </c>
      <c r="M53" s="18">
        <v>6.3014641960788698E-3</v>
      </c>
      <c r="N53" s="18">
        <v>3528000</v>
      </c>
    </row>
    <row r="54" spans="1:14" x14ac:dyDescent="0.25">
      <c r="A54" s="20" t="str">
        <f t="shared" si="0"/>
        <v>95NEUTRAL</v>
      </c>
      <c r="B54" s="18">
        <v>6.0541796520809017E+22</v>
      </c>
      <c r="C54" s="18">
        <v>9</v>
      </c>
      <c r="D54" s="18">
        <v>5</v>
      </c>
      <c r="E54" s="18">
        <v>4001</v>
      </c>
      <c r="F54" s="18" t="s">
        <v>21</v>
      </c>
      <c r="G54" s="18" t="s">
        <v>20</v>
      </c>
      <c r="H54" s="18"/>
      <c r="I54" s="18">
        <v>6.4184415619053803E-2</v>
      </c>
      <c r="J54" s="18">
        <v>2.55394258822874E-2</v>
      </c>
      <c r="K54" s="18">
        <v>3.8644989736766402E-2</v>
      </c>
      <c r="L54" s="18">
        <v>1.8999115015894501E-2</v>
      </c>
      <c r="M54" s="18">
        <v>8.3183530634948308E-2</v>
      </c>
      <c r="N54" s="18">
        <v>3528000</v>
      </c>
    </row>
    <row r="55" spans="1:14" x14ac:dyDescent="0.25">
      <c r="A55" s="20" t="str">
        <f t="shared" si="0"/>
        <v>95OPTIMISTIC_90</v>
      </c>
      <c r="B55" s="18">
        <v>4.595477890870994E+23</v>
      </c>
      <c r="C55" s="18">
        <v>9</v>
      </c>
      <c r="D55" s="18">
        <v>5</v>
      </c>
      <c r="E55" s="18">
        <v>6001</v>
      </c>
      <c r="F55" s="18" t="s">
        <v>22</v>
      </c>
      <c r="G55" s="18" t="s">
        <v>20</v>
      </c>
      <c r="H55" s="18"/>
      <c r="I55" s="18">
        <v>0.12763453400543301</v>
      </c>
      <c r="J55" s="18">
        <v>2.31298749286892E-2</v>
      </c>
      <c r="K55" s="18">
        <v>0.104504659076743</v>
      </c>
      <c r="L55" s="18">
        <v>2.6343400682962499E-2</v>
      </c>
      <c r="M55" s="18">
        <v>0.15397793468839552</v>
      </c>
      <c r="N55" s="18">
        <v>3528000</v>
      </c>
    </row>
    <row r="56" spans="1:14" x14ac:dyDescent="0.25">
      <c r="A56" s="20" t="str">
        <f t="shared" si="0"/>
        <v>92PESSIMISTIC_10</v>
      </c>
      <c r="B56" s="18">
        <v>324324081</v>
      </c>
      <c r="C56" s="18">
        <v>9</v>
      </c>
      <c r="D56" s="18">
        <v>2</v>
      </c>
      <c r="E56" s="18">
        <v>2001</v>
      </c>
      <c r="F56" s="18" t="s">
        <v>19</v>
      </c>
      <c r="G56" s="18" t="s">
        <v>20</v>
      </c>
      <c r="H56" s="18"/>
      <c r="I56" s="18">
        <v>-2.3120399787327399E-3</v>
      </c>
      <c r="J56" s="18">
        <v>2.1608368671215401E-3</v>
      </c>
      <c r="K56" s="18">
        <v>-4.47287684585429E-3</v>
      </c>
      <c r="L56" s="18">
        <v>1.23873944192262E-2</v>
      </c>
      <c r="M56" s="18">
        <v>1.0075354440493459E-2</v>
      </c>
      <c r="N56" s="18">
        <v>6314532</v>
      </c>
    </row>
    <row r="57" spans="1:14" x14ac:dyDescent="0.25">
      <c r="A57" s="20" t="str">
        <f t="shared" si="0"/>
        <v>92NEUTRAL</v>
      </c>
      <c r="B57" s="18">
        <v>1296648081</v>
      </c>
      <c r="C57" s="18">
        <v>9</v>
      </c>
      <c r="D57" s="18">
        <v>2</v>
      </c>
      <c r="E57" s="18">
        <v>4001</v>
      </c>
      <c r="F57" s="18" t="s">
        <v>21</v>
      </c>
      <c r="G57" s="18" t="s">
        <v>20</v>
      </c>
      <c r="H57" s="18"/>
      <c r="I57" s="18">
        <v>1.6009893379246701E-2</v>
      </c>
      <c r="J57" s="18">
        <v>2.3499680623168599E-2</v>
      </c>
      <c r="K57" s="18">
        <v>-7.4897872439219004E-3</v>
      </c>
      <c r="L57" s="18">
        <v>1.3720218644358699E-2</v>
      </c>
      <c r="M57" s="18">
        <v>2.9730112023605398E-2</v>
      </c>
      <c r="N57" s="18">
        <v>6314532</v>
      </c>
    </row>
    <row r="58" spans="1:14" x14ac:dyDescent="0.25">
      <c r="A58" s="20" t="str">
        <f t="shared" si="0"/>
        <v>92OPTIMISTIC_90</v>
      </c>
      <c r="B58" s="18">
        <v>2916972081</v>
      </c>
      <c r="C58" s="18">
        <v>9</v>
      </c>
      <c r="D58" s="18">
        <v>2</v>
      </c>
      <c r="E58" s="18">
        <v>6001</v>
      </c>
      <c r="F58" s="18" t="s">
        <v>22</v>
      </c>
      <c r="G58" s="18" t="s">
        <v>20</v>
      </c>
      <c r="H58" s="18"/>
      <c r="I58" s="18">
        <v>3.5328273483925698E-2</v>
      </c>
      <c r="J58" s="18">
        <v>3.4734648651720303E-2</v>
      </c>
      <c r="K58" s="19">
        <v>5.9362483220537499E-4</v>
      </c>
      <c r="L58" s="18">
        <v>1.6004718743140099E-2</v>
      </c>
      <c r="M58" s="18">
        <v>5.1332992227065798E-2</v>
      </c>
      <c r="N58" s="18">
        <v>6314532</v>
      </c>
    </row>
    <row r="59" spans="1:14" x14ac:dyDescent="0.25">
      <c r="A59" s="20" t="str">
        <f t="shared" si="0"/>
        <v>94PESSIMISTIC_10</v>
      </c>
      <c r="B59" s="18">
        <v>1.0518610951649456E+17</v>
      </c>
      <c r="C59" s="18">
        <v>9</v>
      </c>
      <c r="D59" s="18">
        <v>4</v>
      </c>
      <c r="E59" s="18">
        <v>2001</v>
      </c>
      <c r="F59" s="18" t="s">
        <v>19</v>
      </c>
      <c r="G59" s="18" t="s">
        <v>20</v>
      </c>
      <c r="H59" s="18"/>
      <c r="I59" s="19">
        <v>-4.3280870579276399E-4</v>
      </c>
      <c r="J59" s="18">
        <v>9.8351419415834106E-3</v>
      </c>
      <c r="K59" s="18">
        <v>-1.02679506473761E-2</v>
      </c>
      <c r="L59" s="18">
        <v>1.38299451042408E-2</v>
      </c>
      <c r="M59" s="18">
        <v>1.3397136398448035E-2</v>
      </c>
      <c r="N59" s="18">
        <v>13093458</v>
      </c>
    </row>
    <row r="60" spans="1:14" x14ac:dyDescent="0.25">
      <c r="A60" s="20" t="str">
        <f t="shared" si="0"/>
        <v>94NEUTRAL</v>
      </c>
      <c r="B60" s="18">
        <v>1.6812962459609825E+18</v>
      </c>
      <c r="C60" s="18">
        <v>9</v>
      </c>
      <c r="D60" s="18">
        <v>4</v>
      </c>
      <c r="E60" s="18">
        <v>4001</v>
      </c>
      <c r="F60" s="18" t="s">
        <v>21</v>
      </c>
      <c r="G60" s="18" t="s">
        <v>20</v>
      </c>
      <c r="H60" s="18"/>
      <c r="I60" s="18">
        <v>4.9449596714084401E-2</v>
      </c>
      <c r="J60" s="18">
        <v>2.5700188639474299E-2</v>
      </c>
      <c r="K60" s="18">
        <v>2.3749408074610099E-2</v>
      </c>
      <c r="L60" s="18">
        <v>1.75911629200649E-2</v>
      </c>
      <c r="M60" s="18">
        <v>6.7040759634149294E-2</v>
      </c>
      <c r="N60" s="18">
        <v>13093458</v>
      </c>
    </row>
    <row r="61" spans="1:14" x14ac:dyDescent="0.25">
      <c r="A61" s="20" t="str">
        <f t="shared" si="0"/>
        <v>94OPTIMISTIC_90</v>
      </c>
      <c r="B61" s="18">
        <v>8.5087261213334702E+18</v>
      </c>
      <c r="C61" s="18">
        <v>9</v>
      </c>
      <c r="D61" s="18">
        <v>4</v>
      </c>
      <c r="E61" s="18">
        <v>6001</v>
      </c>
      <c r="F61" s="18" t="s">
        <v>22</v>
      </c>
      <c r="G61" s="18" t="s">
        <v>20</v>
      </c>
      <c r="H61" s="18"/>
      <c r="I61" s="18">
        <v>9.6205049190658296E-2</v>
      </c>
      <c r="J61" s="18">
        <v>2.4021836833900901E-2</v>
      </c>
      <c r="K61" s="18">
        <v>7.2183212356757398E-2</v>
      </c>
      <c r="L61" s="18">
        <v>2.3061789355279499E-2</v>
      </c>
      <c r="M61" s="18">
        <v>0.11926683854593779</v>
      </c>
      <c r="N61" s="18">
        <v>13093458</v>
      </c>
    </row>
    <row r="62" spans="1:14" x14ac:dyDescent="0.25">
      <c r="A62" s="20" t="str">
        <f t="shared" si="0"/>
        <v>93PESSIMISTIC_10</v>
      </c>
      <c r="B62" s="18">
        <v>5840752374729</v>
      </c>
      <c r="C62" s="18">
        <v>9</v>
      </c>
      <c r="D62" s="18">
        <v>3</v>
      </c>
      <c r="E62" s="18">
        <v>2001</v>
      </c>
      <c r="F62" s="18" t="s">
        <v>19</v>
      </c>
      <c r="G62" s="18" t="s">
        <v>20</v>
      </c>
      <c r="H62" s="18"/>
      <c r="I62" s="18">
        <v>2.83407249287925E-3</v>
      </c>
      <c r="J62" s="18">
        <v>6.7064761186914597E-3</v>
      </c>
      <c r="K62" s="18">
        <v>-3.8724036258122002E-3</v>
      </c>
      <c r="L62" s="18">
        <v>1.2890596260425E-2</v>
      </c>
      <c r="M62" s="18">
        <v>1.572466875330425E-2</v>
      </c>
      <c r="N62" s="18">
        <v>19422606</v>
      </c>
    </row>
    <row r="63" spans="1:14" x14ac:dyDescent="0.25">
      <c r="A63" s="20" t="str">
        <f t="shared" si="0"/>
        <v>93NEUTRAL</v>
      </c>
      <c r="B63" s="18">
        <v>46691000748729</v>
      </c>
      <c r="C63" s="18">
        <v>9</v>
      </c>
      <c r="D63" s="18">
        <v>3</v>
      </c>
      <c r="E63" s="18">
        <v>4001</v>
      </c>
      <c r="F63" s="18" t="s">
        <v>21</v>
      </c>
      <c r="G63" s="18" t="s">
        <v>20</v>
      </c>
      <c r="H63" s="18"/>
      <c r="I63" s="18">
        <v>2.88775946616215E-2</v>
      </c>
      <c r="J63" s="18">
        <v>2.5444384869798001E-2</v>
      </c>
      <c r="K63" s="18">
        <v>3.43320979182348E-3</v>
      </c>
      <c r="L63" s="18">
        <v>1.52715131259327E-2</v>
      </c>
      <c r="M63" s="18">
        <v>4.4149107787554202E-2</v>
      </c>
      <c r="N63" s="18">
        <v>19422606</v>
      </c>
    </row>
    <row r="64" spans="1:14" x14ac:dyDescent="0.25">
      <c r="A64" s="20" t="str">
        <f t="shared" si="0"/>
        <v>93OPTIMISTIC_90</v>
      </c>
      <c r="B64" s="18">
        <v>157542745122729</v>
      </c>
      <c r="C64" s="18">
        <v>9</v>
      </c>
      <c r="D64" s="18">
        <v>3</v>
      </c>
      <c r="E64" s="18">
        <v>6001</v>
      </c>
      <c r="F64" s="18" t="s">
        <v>22</v>
      </c>
      <c r="G64" s="18" t="s">
        <v>20</v>
      </c>
      <c r="H64" s="18"/>
      <c r="I64" s="18">
        <v>5.8434796946153798E-2</v>
      </c>
      <c r="J64" s="18">
        <v>2.8000650849585799E-2</v>
      </c>
      <c r="K64" s="18">
        <v>3.0434146096567999E-2</v>
      </c>
      <c r="L64" s="18">
        <v>1.8818490153502399E-2</v>
      </c>
      <c r="M64" s="18">
        <v>7.7253287099656204E-2</v>
      </c>
      <c r="N64" s="18">
        <v>19422606</v>
      </c>
    </row>
    <row r="65" spans="1:14" x14ac:dyDescent="0.25">
      <c r="A65" s="20" t="str">
        <f t="shared" si="0"/>
        <v>101PESSIMISTIC_10</v>
      </c>
      <c r="B65" s="18">
        <v>20010</v>
      </c>
      <c r="C65" s="18">
        <v>10</v>
      </c>
      <c r="D65" s="18">
        <v>1</v>
      </c>
      <c r="E65" s="18">
        <v>2001</v>
      </c>
      <c r="F65" s="18" t="s">
        <v>19</v>
      </c>
      <c r="G65" s="18" t="s">
        <v>20</v>
      </c>
      <c r="H65" s="18"/>
      <c r="I65" s="18">
        <v>-2.4077091381243801E-3</v>
      </c>
      <c r="J65" s="18">
        <v>1.0559462384767499E-2</v>
      </c>
      <c r="K65" s="18">
        <v>-1.2967171522891899E-2</v>
      </c>
      <c r="L65" s="18">
        <v>1.22274631754092E-2</v>
      </c>
      <c r="M65" s="18">
        <v>9.819754037284821E-3</v>
      </c>
      <c r="N65" s="18">
        <v>7503</v>
      </c>
    </row>
    <row r="66" spans="1:14" x14ac:dyDescent="0.25">
      <c r="A66" s="20" t="str">
        <f t="shared" si="0"/>
        <v>101NEUTRAL</v>
      </c>
      <c r="B66" s="18">
        <v>40010</v>
      </c>
      <c r="C66" s="18">
        <v>10</v>
      </c>
      <c r="D66" s="18">
        <v>1</v>
      </c>
      <c r="E66" s="18">
        <v>4001</v>
      </c>
      <c r="F66" s="18" t="s">
        <v>21</v>
      </c>
      <c r="G66" s="18" t="s">
        <v>20</v>
      </c>
      <c r="H66" s="18"/>
      <c r="I66" s="18">
        <v>1.0574482949821501E-2</v>
      </c>
      <c r="J66" s="18">
        <v>2.0029680341000701E-2</v>
      </c>
      <c r="K66" s="18">
        <v>-9.4551973911791692E-3</v>
      </c>
      <c r="L66" s="18">
        <v>1.31160238061375E-2</v>
      </c>
      <c r="M66" s="18">
        <v>2.3690506755959E-2</v>
      </c>
      <c r="N66" s="18">
        <v>7503</v>
      </c>
    </row>
    <row r="67" spans="1:14" x14ac:dyDescent="0.25">
      <c r="A67" s="20" t="str">
        <f t="shared" ref="A67:A85" si="8">C67&amp;D67&amp;F67</f>
        <v>101OPTIMISTIC_90</v>
      </c>
      <c r="B67" s="18">
        <v>60010</v>
      </c>
      <c r="C67" s="18">
        <v>10</v>
      </c>
      <c r="D67" s="18">
        <v>1</v>
      </c>
      <c r="E67" s="18">
        <v>6001</v>
      </c>
      <c r="F67" s="18" t="s">
        <v>22</v>
      </c>
      <c r="G67" s="18" t="s">
        <v>20</v>
      </c>
      <c r="H67" s="18"/>
      <c r="I67" s="18">
        <v>3.6781157783076703E-2</v>
      </c>
      <c r="J67" s="18">
        <v>3.18844890627401E-2</v>
      </c>
      <c r="K67" s="18">
        <v>4.8966687203366704E-3</v>
      </c>
      <c r="L67" s="18">
        <v>1.6454847581985101E-2</v>
      </c>
      <c r="M67" s="18">
        <v>5.3236005365061803E-2</v>
      </c>
      <c r="N67" s="18">
        <v>7503</v>
      </c>
    </row>
    <row r="68" spans="1:14" x14ac:dyDescent="0.25">
      <c r="A68" s="20" t="str">
        <f t="shared" si="8"/>
        <v>107PESSIMISTIC_10</v>
      </c>
      <c r="B68" s="18">
        <v>1.2844867256028008E+30</v>
      </c>
      <c r="C68" s="18">
        <v>10</v>
      </c>
      <c r="D68" s="18">
        <v>7</v>
      </c>
      <c r="E68" s="18">
        <v>2001</v>
      </c>
      <c r="F68" s="18" t="s">
        <v>19</v>
      </c>
      <c r="G68" s="18" t="s">
        <v>20</v>
      </c>
      <c r="H68" s="18"/>
      <c r="I68" s="18">
        <v>-1.50787244239016E-2</v>
      </c>
      <c r="J68" s="18">
        <v>1.51384278382149E-3</v>
      </c>
      <c r="K68" s="18">
        <v>-1.6592567207723102E-2</v>
      </c>
      <c r="L68" s="18">
        <v>1.4167568004959099E-2</v>
      </c>
      <c r="M68" s="18">
        <v>-9.1115641894250025E-4</v>
      </c>
      <c r="N68" s="18">
        <v>120704</v>
      </c>
    </row>
    <row r="69" spans="1:14" x14ac:dyDescent="0.25">
      <c r="A69" s="20" t="str">
        <f t="shared" si="8"/>
        <v>107NEUTRAL</v>
      </c>
      <c r="B69" s="18">
        <v>1.6412693512962244E+32</v>
      </c>
      <c r="C69" s="18">
        <v>10</v>
      </c>
      <c r="D69" s="18">
        <v>7</v>
      </c>
      <c r="E69" s="18">
        <v>4001</v>
      </c>
      <c r="F69" s="18" t="s">
        <v>21</v>
      </c>
      <c r="G69" s="18" t="s">
        <v>20</v>
      </c>
      <c r="H69" s="18"/>
      <c r="I69" s="18">
        <v>8.7350937422365105E-2</v>
      </c>
      <c r="J69" s="18">
        <v>2.4273527515206599E-2</v>
      </c>
      <c r="K69" s="18">
        <v>6.3077409907158405E-2</v>
      </c>
      <c r="L69" s="18">
        <v>2.0197153281321101E-2</v>
      </c>
      <c r="M69" s="18">
        <v>0.10754809070368621</v>
      </c>
      <c r="N69" s="18">
        <v>120704</v>
      </c>
    </row>
    <row r="70" spans="1:14" x14ac:dyDescent="0.25">
      <c r="A70" s="20" t="str">
        <f t="shared" si="8"/>
        <v>107OPTIMISTIC_90</v>
      </c>
      <c r="B70" s="18">
        <v>2.8026275534136756E+33</v>
      </c>
      <c r="C70" s="18">
        <v>10</v>
      </c>
      <c r="D70" s="18">
        <v>7</v>
      </c>
      <c r="E70" s="18">
        <v>6001</v>
      </c>
      <c r="F70" s="18" t="s">
        <v>22</v>
      </c>
      <c r="G70" s="18" t="s">
        <v>20</v>
      </c>
      <c r="H70" s="18"/>
      <c r="I70" s="18">
        <v>0.157188282756549</v>
      </c>
      <c r="J70" s="18">
        <v>2.2543520739992402E-2</v>
      </c>
      <c r="K70" s="18">
        <v>0.13464476201655701</v>
      </c>
      <c r="L70" s="18">
        <v>2.68337717800168E-2</v>
      </c>
      <c r="M70" s="18">
        <v>0.18402205453656581</v>
      </c>
      <c r="N70" s="18">
        <v>120704</v>
      </c>
    </row>
    <row r="71" spans="1:14" x14ac:dyDescent="0.25">
      <c r="A71" s="20" t="str">
        <f t="shared" si="8"/>
        <v>106PESSIMISTIC_10</v>
      </c>
      <c r="B71" s="18">
        <v>6.4192240160060004E+25</v>
      </c>
      <c r="C71" s="18">
        <v>10</v>
      </c>
      <c r="D71" s="18">
        <v>6</v>
      </c>
      <c r="E71" s="18">
        <v>2001</v>
      </c>
      <c r="F71" s="18" t="s">
        <v>19</v>
      </c>
      <c r="G71" s="18" t="s">
        <v>20</v>
      </c>
      <c r="H71" s="18"/>
      <c r="I71" s="18">
        <v>-7.6878782924715196E-3</v>
      </c>
      <c r="J71" s="18">
        <v>3.12837833544077E-3</v>
      </c>
      <c r="K71" s="18">
        <v>-1.08162566279123E-2</v>
      </c>
      <c r="L71" s="18">
        <v>1.4114811945079001E-2</v>
      </c>
      <c r="M71" s="18">
        <v>6.4269336526074812E-3</v>
      </c>
      <c r="N71" s="18">
        <v>1141235</v>
      </c>
    </row>
    <row r="72" spans="1:14" x14ac:dyDescent="0.25">
      <c r="A72" s="20" t="str">
        <f t="shared" si="8"/>
        <v>106NEUTRAL</v>
      </c>
      <c r="B72" s="18">
        <v>4.1021478412802403E+27</v>
      </c>
      <c r="C72" s="18">
        <v>10</v>
      </c>
      <c r="D72" s="18">
        <v>6</v>
      </c>
      <c r="E72" s="18">
        <v>4001</v>
      </c>
      <c r="F72" s="18" t="s">
        <v>21</v>
      </c>
      <c r="G72" s="18" t="s">
        <v>20</v>
      </c>
      <c r="H72" s="18"/>
      <c r="I72" s="18">
        <v>6.9826842038863399E-2</v>
      </c>
      <c r="J72" s="18">
        <v>2.4760169854981699E-2</v>
      </c>
      <c r="K72" s="18">
        <v>4.5066672183881697E-2</v>
      </c>
      <c r="L72" s="18">
        <v>1.90577106448554E-2</v>
      </c>
      <c r="M72" s="18">
        <v>8.8884552683718795E-2</v>
      </c>
      <c r="N72" s="18">
        <v>1141235</v>
      </c>
    </row>
    <row r="73" spans="1:14" x14ac:dyDescent="0.25">
      <c r="A73" s="20" t="str">
        <f t="shared" si="8"/>
        <v>106OPTIMISTIC_90</v>
      </c>
      <c r="B73" s="18">
        <v>4.670267544432054E+28</v>
      </c>
      <c r="C73" s="18">
        <v>10</v>
      </c>
      <c r="D73" s="18">
        <v>6</v>
      </c>
      <c r="E73" s="18">
        <v>6001</v>
      </c>
      <c r="F73" s="18" t="s">
        <v>22</v>
      </c>
      <c r="G73" s="18" t="s">
        <v>20</v>
      </c>
      <c r="H73" s="18"/>
      <c r="I73" s="18">
        <v>0.130189345741343</v>
      </c>
      <c r="J73" s="18">
        <v>2.3364865227800399E-2</v>
      </c>
      <c r="K73" s="18">
        <v>0.106824480513542</v>
      </c>
      <c r="L73" s="18">
        <v>2.5827616749684899E-2</v>
      </c>
      <c r="M73" s="18">
        <v>0.15601696249102789</v>
      </c>
      <c r="N73" s="18">
        <v>1141235</v>
      </c>
    </row>
    <row r="74" spans="1:14" x14ac:dyDescent="0.25">
      <c r="A74" s="20" t="str">
        <f t="shared" si="8"/>
        <v>105PESSIMISTIC_10</v>
      </c>
      <c r="B74" s="18">
        <v>3.2080080040009998E+21</v>
      </c>
      <c r="C74" s="18">
        <v>10</v>
      </c>
      <c r="D74" s="18">
        <v>5</v>
      </c>
      <c r="E74" s="18">
        <v>2001</v>
      </c>
      <c r="F74" s="18" t="s">
        <v>19</v>
      </c>
      <c r="G74" s="18" t="s">
        <v>20</v>
      </c>
      <c r="H74" s="18"/>
      <c r="I74" s="18">
        <v>-5.6404556345856999E-3</v>
      </c>
      <c r="J74" s="18">
        <v>5.5028746171361604E-3</v>
      </c>
      <c r="K74" s="18">
        <v>-1.11433302517218E-2</v>
      </c>
      <c r="L74" s="18">
        <v>1.44409485399178E-2</v>
      </c>
      <c r="M74" s="18">
        <v>8.800492905332101E-3</v>
      </c>
      <c r="N74" s="18">
        <v>3444000</v>
      </c>
    </row>
    <row r="75" spans="1:14" x14ac:dyDescent="0.25">
      <c r="A75" s="20" t="str">
        <f t="shared" si="8"/>
        <v>105NEUTRAL</v>
      </c>
      <c r="B75" s="18">
        <v>1.0252806401600201E+23</v>
      </c>
      <c r="C75" s="18">
        <v>10</v>
      </c>
      <c r="D75" s="18">
        <v>5</v>
      </c>
      <c r="E75" s="18">
        <v>4001</v>
      </c>
      <c r="F75" s="18" t="s">
        <v>21</v>
      </c>
      <c r="G75" s="18" t="s">
        <v>20</v>
      </c>
      <c r="H75" s="18"/>
      <c r="I75" s="18">
        <v>6.3908435334042002E-2</v>
      </c>
      <c r="J75" s="18">
        <v>2.5405500963736598E-2</v>
      </c>
      <c r="K75" s="18">
        <v>3.8502934370305303E-2</v>
      </c>
      <c r="L75" s="18">
        <v>1.9053366825048299E-2</v>
      </c>
      <c r="M75" s="18">
        <v>8.2961802159090298E-2</v>
      </c>
      <c r="N75" s="18">
        <v>3444000</v>
      </c>
    </row>
    <row r="76" spans="1:14" x14ac:dyDescent="0.25">
      <c r="A76" s="20" t="str">
        <f t="shared" si="8"/>
        <v>105OPTIMISTIC_90</v>
      </c>
      <c r="B76" s="18">
        <v>7.7824821603600292E+23</v>
      </c>
      <c r="C76" s="18">
        <v>10</v>
      </c>
      <c r="D76" s="18">
        <v>5</v>
      </c>
      <c r="E76" s="18">
        <v>6001</v>
      </c>
      <c r="F76" s="18" t="s">
        <v>22</v>
      </c>
      <c r="G76" s="18" t="s">
        <v>20</v>
      </c>
      <c r="H76" s="18"/>
      <c r="I76" s="18">
        <v>0.12465657740906499</v>
      </c>
      <c r="J76" s="18">
        <v>2.34097249412283E-2</v>
      </c>
      <c r="K76" s="18">
        <v>0.101246852467836</v>
      </c>
      <c r="L76" s="18">
        <v>2.6162767326616598E-2</v>
      </c>
      <c r="M76" s="18">
        <v>0.15081934473568159</v>
      </c>
      <c r="N76" s="18">
        <v>3444000</v>
      </c>
    </row>
    <row r="77" spans="1:14" x14ac:dyDescent="0.25">
      <c r="A77" s="20" t="str">
        <f t="shared" si="8"/>
        <v>102PESSIMISTIC_10</v>
      </c>
      <c r="B77" s="18">
        <v>400400100</v>
      </c>
      <c r="C77" s="18">
        <v>10</v>
      </c>
      <c r="D77" s="18">
        <v>2</v>
      </c>
      <c r="E77" s="18">
        <v>2001</v>
      </c>
      <c r="F77" s="18" t="s">
        <v>19</v>
      </c>
      <c r="G77" s="18" t="s">
        <v>20</v>
      </c>
      <c r="H77" s="18"/>
      <c r="I77" s="18">
        <v>-2.0535243331918302E-3</v>
      </c>
      <c r="J77" s="18">
        <v>2.43033892200017E-3</v>
      </c>
      <c r="K77" s="18">
        <v>-4.4838632551920101E-3</v>
      </c>
      <c r="L77" s="18">
        <v>1.24355207706103E-2</v>
      </c>
      <c r="M77" s="18">
        <v>1.038199643741847E-2</v>
      </c>
      <c r="N77" s="18">
        <v>6164186</v>
      </c>
    </row>
    <row r="78" spans="1:14" x14ac:dyDescent="0.25">
      <c r="A78" s="20" t="str">
        <f t="shared" si="8"/>
        <v>102NEUTRAL</v>
      </c>
      <c r="B78" s="18">
        <v>1600800100</v>
      </c>
      <c r="C78" s="18">
        <v>10</v>
      </c>
      <c r="D78" s="18">
        <v>2</v>
      </c>
      <c r="E78" s="18">
        <v>4001</v>
      </c>
      <c r="F78" s="18" t="s">
        <v>21</v>
      </c>
      <c r="G78" s="18" t="s">
        <v>20</v>
      </c>
      <c r="H78" s="18"/>
      <c r="I78" s="18">
        <v>1.60084214063922E-2</v>
      </c>
      <c r="J78" s="18">
        <v>2.3500942742992401E-2</v>
      </c>
      <c r="K78" s="18">
        <v>-7.4925213366001603E-3</v>
      </c>
      <c r="L78" s="18">
        <v>1.3742167184251799E-2</v>
      </c>
      <c r="M78" s="18">
        <v>2.9750588590644E-2</v>
      </c>
      <c r="N78" s="18">
        <v>6164186</v>
      </c>
    </row>
    <row r="79" spans="1:14" x14ac:dyDescent="0.25">
      <c r="A79" s="20" t="str">
        <f t="shared" si="8"/>
        <v>102OPTIMISTIC_90</v>
      </c>
      <c r="B79" s="18">
        <v>3601200100</v>
      </c>
      <c r="C79" s="18">
        <v>10</v>
      </c>
      <c r="D79" s="18">
        <v>2</v>
      </c>
      <c r="E79" s="18">
        <v>6001</v>
      </c>
      <c r="F79" s="18" t="s">
        <v>22</v>
      </c>
      <c r="G79" s="18" t="s">
        <v>20</v>
      </c>
      <c r="H79" s="18"/>
      <c r="I79" s="18">
        <v>3.4681608644181398E-2</v>
      </c>
      <c r="J79" s="18">
        <v>3.4093830577822601E-2</v>
      </c>
      <c r="K79" s="19">
        <v>5.8777806635879005E-4</v>
      </c>
      <c r="L79" s="18">
        <v>1.5965589722781E-2</v>
      </c>
      <c r="M79" s="18">
        <v>5.0647198366962395E-2</v>
      </c>
      <c r="N79" s="18">
        <v>6164186</v>
      </c>
    </row>
    <row r="80" spans="1:14" x14ac:dyDescent="0.25">
      <c r="A80" s="20" t="str">
        <f t="shared" si="8"/>
        <v>103PESSIMISTIC_10</v>
      </c>
      <c r="B80" s="18">
        <v>8012006001000</v>
      </c>
      <c r="C80" s="18">
        <v>10</v>
      </c>
      <c r="D80" s="18">
        <v>3</v>
      </c>
      <c r="E80" s="18">
        <v>2001</v>
      </c>
      <c r="F80" s="18" t="s">
        <v>19</v>
      </c>
      <c r="G80" s="18" t="s">
        <v>20</v>
      </c>
      <c r="H80" s="18"/>
      <c r="I80" s="18">
        <v>3.25017445918351E-3</v>
      </c>
      <c r="J80" s="18">
        <v>6.0303301696751303E-3</v>
      </c>
      <c r="K80" s="18">
        <v>-2.7801557104916099E-3</v>
      </c>
      <c r="L80" s="18">
        <v>1.29557278844306E-2</v>
      </c>
      <c r="M80" s="18">
        <v>1.6205902343614111E-2</v>
      </c>
      <c r="N80" s="18">
        <v>18960163</v>
      </c>
    </row>
    <row r="81" spans="1:14" x14ac:dyDescent="0.25">
      <c r="A81" s="20" t="str">
        <f t="shared" si="8"/>
        <v>104PESSIMISTIC_10</v>
      </c>
      <c r="B81" s="18">
        <v>1.6032024008000998E+17</v>
      </c>
      <c r="C81" s="18">
        <v>10</v>
      </c>
      <c r="D81" s="18">
        <v>4</v>
      </c>
      <c r="E81" s="18">
        <v>2001</v>
      </c>
      <c r="F81" s="18" t="s">
        <v>19</v>
      </c>
      <c r="G81" s="18" t="s">
        <v>20</v>
      </c>
      <c r="H81" s="18"/>
      <c r="I81" s="19">
        <v>4.6779201636026798E-4</v>
      </c>
      <c r="J81" s="18">
        <v>7.0447733396585797E-3</v>
      </c>
      <c r="K81" s="18">
        <v>-6.57698132329831E-3</v>
      </c>
      <c r="L81" s="18">
        <v>1.40033609547747E-2</v>
      </c>
      <c r="M81" s="18">
        <v>1.4471152971134967E-2</v>
      </c>
      <c r="N81" s="18">
        <v>12781709</v>
      </c>
    </row>
    <row r="82" spans="1:14" x14ac:dyDescent="0.25">
      <c r="A82" s="20" t="str">
        <f t="shared" si="8"/>
        <v>104NEUTRAL</v>
      </c>
      <c r="B82" s="18">
        <v>2.5625609601600102E+18</v>
      </c>
      <c r="C82" s="18">
        <v>10</v>
      </c>
      <c r="D82" s="18">
        <v>4</v>
      </c>
      <c r="E82" s="18">
        <v>4001</v>
      </c>
      <c r="F82" s="18" t="s">
        <v>21</v>
      </c>
      <c r="G82" s="18" t="s">
        <v>20</v>
      </c>
      <c r="H82" s="18"/>
      <c r="I82" s="18">
        <v>4.9231885314179102E-2</v>
      </c>
      <c r="J82" s="18">
        <v>2.5632162192635401E-2</v>
      </c>
      <c r="K82" s="18">
        <v>2.3599723121543601E-2</v>
      </c>
      <c r="L82" s="18">
        <v>1.76202394290693E-2</v>
      </c>
      <c r="M82" s="18">
        <v>6.6852124743248406E-2</v>
      </c>
      <c r="N82" s="18">
        <v>12781709</v>
      </c>
    </row>
    <row r="83" spans="1:14" x14ac:dyDescent="0.25">
      <c r="A83" s="20" t="str">
        <f t="shared" si="8"/>
        <v>103NEUTRAL</v>
      </c>
      <c r="B83" s="18">
        <v>64048012001000</v>
      </c>
      <c r="C83" s="18">
        <v>10</v>
      </c>
      <c r="D83" s="18">
        <v>3</v>
      </c>
      <c r="E83" s="18">
        <v>4001</v>
      </c>
      <c r="F83" s="18" t="s">
        <v>21</v>
      </c>
      <c r="G83" s="18" t="s">
        <v>20</v>
      </c>
      <c r="H83" s="18"/>
      <c r="I83" s="18">
        <v>2.87905863180506E-2</v>
      </c>
      <c r="J83" s="18">
        <v>2.52672962904536E-2</v>
      </c>
      <c r="K83" s="18">
        <v>3.5232900275969899E-3</v>
      </c>
      <c r="L83" s="18">
        <v>1.5291393661989E-2</v>
      </c>
      <c r="M83" s="18">
        <v>4.4081979980039598E-2</v>
      </c>
      <c r="N83" s="18">
        <v>18960163</v>
      </c>
    </row>
    <row r="84" spans="1:14" x14ac:dyDescent="0.25">
      <c r="A84" s="20" t="str">
        <f t="shared" si="8"/>
        <v>104OPTIMISTIC_90</v>
      </c>
      <c r="B84" s="18">
        <v>1.2968642160240009E+19</v>
      </c>
      <c r="C84" s="18">
        <v>10</v>
      </c>
      <c r="D84" s="18">
        <v>4</v>
      </c>
      <c r="E84" s="18">
        <v>6001</v>
      </c>
      <c r="F84" s="18" t="s">
        <v>22</v>
      </c>
      <c r="G84" s="18" t="s">
        <v>20</v>
      </c>
      <c r="H84" s="18"/>
      <c r="I84" s="18">
        <v>9.4173802407407206E-2</v>
      </c>
      <c r="J84" s="18">
        <v>2.4327794333891699E-2</v>
      </c>
      <c r="K84" s="18">
        <v>6.9846008073515403E-2</v>
      </c>
      <c r="L84" s="18">
        <v>2.29244204458647E-2</v>
      </c>
      <c r="M84" s="18">
        <v>0.1170982228532719</v>
      </c>
      <c r="N84" s="18">
        <v>12781709</v>
      </c>
    </row>
    <row r="85" spans="1:14" x14ac:dyDescent="0.25">
      <c r="A85" s="20" t="str">
        <f t="shared" si="8"/>
        <v>103OPTIMISTIC_90</v>
      </c>
      <c r="B85" s="18">
        <v>216108018001000</v>
      </c>
      <c r="C85" s="18">
        <v>10</v>
      </c>
      <c r="D85" s="18">
        <v>3</v>
      </c>
      <c r="E85" s="18">
        <v>6001</v>
      </c>
      <c r="F85" s="18" t="s">
        <v>22</v>
      </c>
      <c r="G85" s="18" t="s">
        <v>20</v>
      </c>
      <c r="H85" s="18"/>
      <c r="I85" s="18">
        <v>5.7391694214560598E-2</v>
      </c>
      <c r="J85" s="18">
        <v>2.7822655125435001E-2</v>
      </c>
      <c r="K85" s="18">
        <v>2.9569039089125601E-2</v>
      </c>
      <c r="L85" s="18">
        <v>1.8750771277404599E-2</v>
      </c>
      <c r="M85" s="18">
        <v>7.6142465491965197E-2</v>
      </c>
      <c r="N85" s="18">
        <v>18960163</v>
      </c>
    </row>
  </sheetData>
  <sortState ref="B2:N85">
    <sortCondition ref="C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/>
  <dimension ref="A1:X841"/>
  <sheetViews>
    <sheetView tabSelected="1" workbookViewId="0">
      <selection activeCell="H2" sqref="H2:H842"/>
    </sheetView>
  </sheetViews>
  <sheetFormatPr defaultRowHeight="15" x14ac:dyDescent="0.25"/>
  <cols>
    <col min="1" max="1" width="18" style="20" bestFit="1" customWidth="1"/>
    <col min="2" max="2" width="12" bestFit="1" customWidth="1"/>
    <col min="3" max="3" width="14.28515625" bestFit="1" customWidth="1"/>
    <col min="4" max="4" width="4.85546875" bestFit="1" customWidth="1"/>
    <col min="5" max="5" width="14" bestFit="1" customWidth="1"/>
    <col min="6" max="6" width="14.85546875" bestFit="1" customWidth="1"/>
    <col min="7" max="7" width="22.140625" bestFit="1" customWidth="1"/>
    <col min="8" max="8" width="10.85546875" bestFit="1" customWidth="1"/>
    <col min="9" max="9" width="21.5703125" bestFit="1" customWidth="1"/>
    <col min="10" max="10" width="19.28515625" bestFit="1" customWidth="1"/>
    <col min="11" max="11" width="24.7109375" bestFit="1" customWidth="1"/>
    <col min="12" max="12" width="17.28515625" bestFit="1" customWidth="1"/>
    <col min="13" max="13" width="38.5703125" bestFit="1" customWidth="1"/>
    <col min="14" max="14" width="16.42578125" bestFit="1" customWidth="1"/>
    <col min="17" max="17" width="9.140625" style="20"/>
  </cols>
  <sheetData>
    <row r="1" spans="1:24" x14ac:dyDescent="0.25">
      <c r="B1" s="11" t="s">
        <v>7</v>
      </c>
      <c r="C1" s="11" t="s">
        <v>8</v>
      </c>
      <c r="D1" s="11" t="s">
        <v>35</v>
      </c>
      <c r="E1" s="11" t="s">
        <v>9</v>
      </c>
      <c r="F1" s="11" t="s">
        <v>10</v>
      </c>
      <c r="G1" s="11" t="s">
        <v>11</v>
      </c>
      <c r="H1" s="11" t="s">
        <v>12</v>
      </c>
      <c r="I1" s="11" t="s">
        <v>13</v>
      </c>
      <c r="J1" s="11" t="s">
        <v>14</v>
      </c>
      <c r="K1" s="11" t="s">
        <v>15</v>
      </c>
      <c r="L1" s="11" t="s">
        <v>16</v>
      </c>
      <c r="M1" s="11" t="s">
        <v>17</v>
      </c>
      <c r="N1" s="11" t="s">
        <v>18</v>
      </c>
      <c r="P1" s="20"/>
      <c r="Q1" s="20">
        <v>1</v>
      </c>
      <c r="R1" s="20">
        <v>2</v>
      </c>
      <c r="S1" s="20">
        <v>3</v>
      </c>
      <c r="T1" s="20">
        <v>4</v>
      </c>
      <c r="U1" s="20">
        <v>5</v>
      </c>
      <c r="V1" s="20">
        <v>6</v>
      </c>
      <c r="W1" s="20">
        <v>7</v>
      </c>
    </row>
    <row r="2" spans="1:24" x14ac:dyDescent="0.25">
      <c r="A2" s="20" t="str">
        <f>C2&amp;D2&amp;F2</f>
        <v>111PESSIMISTIC_10</v>
      </c>
      <c r="B2" s="20">
        <v>22011</v>
      </c>
      <c r="C2" s="20">
        <v>11</v>
      </c>
      <c r="D2" s="20">
        <v>1</v>
      </c>
      <c r="E2" s="20">
        <v>2001</v>
      </c>
      <c r="F2" s="20" t="s">
        <v>19</v>
      </c>
      <c r="G2" s="20" t="s">
        <v>20</v>
      </c>
      <c r="H2" s="20"/>
      <c r="I2" s="20">
        <v>-2.4256126564333701E-3</v>
      </c>
      <c r="J2" s="20">
        <v>1.11901583543063E-2</v>
      </c>
      <c r="K2" s="20">
        <v>-1.36157710107397E-2</v>
      </c>
      <c r="L2" s="20">
        <v>1.225445073434E-2</v>
      </c>
      <c r="M2" s="20">
        <v>9.8288380779066303E-3</v>
      </c>
      <c r="N2" s="20">
        <v>7320</v>
      </c>
      <c r="P2" s="4"/>
      <c r="Q2" s="1" t="s">
        <v>28</v>
      </c>
      <c r="R2" s="1" t="s">
        <v>29</v>
      </c>
      <c r="S2" s="1" t="s">
        <v>30</v>
      </c>
      <c r="T2" s="1" t="s">
        <v>31</v>
      </c>
      <c r="U2" s="1" t="s">
        <v>32</v>
      </c>
      <c r="V2" s="1" t="s">
        <v>33</v>
      </c>
      <c r="W2" s="1" t="s">
        <v>34</v>
      </c>
      <c r="X2" s="20"/>
    </row>
    <row r="3" spans="1:24" x14ac:dyDescent="0.25">
      <c r="A3" s="20" t="str">
        <f t="shared" ref="A3:A66" si="0">C3&amp;D3&amp;F3</f>
        <v>111NEUTRAL</v>
      </c>
      <c r="B3" s="20">
        <v>44011</v>
      </c>
      <c r="C3" s="20">
        <v>11</v>
      </c>
      <c r="D3" s="20">
        <v>1</v>
      </c>
      <c r="E3" s="20">
        <v>4001</v>
      </c>
      <c r="F3" s="20" t="s">
        <v>21</v>
      </c>
      <c r="G3" s="20" t="s">
        <v>20</v>
      </c>
      <c r="H3" s="20"/>
      <c r="I3" s="20">
        <v>1.0824849891694299E-2</v>
      </c>
      <c r="J3" s="20">
        <v>2.0200131739073798E-2</v>
      </c>
      <c r="K3" s="20">
        <v>-9.3752818473795598E-3</v>
      </c>
      <c r="L3" s="20">
        <v>1.3214051802478199E-2</v>
      </c>
      <c r="M3" s="20">
        <v>2.4038901694172499E-2</v>
      </c>
      <c r="N3" s="20">
        <v>7320</v>
      </c>
      <c r="P3" s="5">
        <v>0.1</v>
      </c>
      <c r="Q3" s="3">
        <f>AVERAGE(VLOOKUP("11"&amp;Q$1&amp;"PESSIMISTIC_10",$A$2:$N$841,13,FALSE), VLOOKUP("12"&amp;Q$1&amp;"PESSIMISTIC_10",$A$2:$N$841,13,FALSE), VLOOKUP("13"&amp;Q$1&amp;"PESSIMISTIC_10",$A$2:$N$841,13,FALSE), VLOOKUP("14"&amp;Q$1&amp;"PESSIMISTIC_10",$A$2:$N$841,13,FALSE), VLOOKUP("15"&amp;Q$1&amp;"PESSIMISTIC_10",$A$2:$N$841,13,FALSE), VLOOKUP("16"&amp;Q$1&amp;"PESSIMISTIC_10",$A$2:$N$841,13,FALSE), VLOOKUP("17"&amp;Q$1&amp;"PESSIMISTIC_10",$A$2:$N$841,13,FALSE), VLOOKUP("18"&amp;Q$1&amp;"PESSIMISTIC_10",$A$2:$N$841,13,FALSE), VLOOKUP("19"&amp;Q$1&amp;"PESSIMISTIC_10",$A$2:$N$841,13,FALSE), VLOOKUP("20"&amp;Q$1&amp;"PESSIMISTIC_10",$A$2:$N$841,13,FALSE), VLOOKUP("21"&amp;Q$1&amp;"PESSIMISTIC_10",$A$2:$N$841,13,FALSE), VLOOKUP("22"&amp;Q$1&amp;"PESSIMISTIC_10",$A$2:$N$841,13,FALSE), VLOOKUP("23"&amp;Q$1&amp;"PESSIMISTIC_10",$A$2:$N$841,13,FALSE), VLOOKUP("24"&amp;Q$1&amp;"PESSIMISTIC_10",$A$2:$N$841,13,FALSE), VLOOKUP("25"&amp;Q$1&amp;"PESSIMISTIC_10",$A$2:$N$841,13,FALSE), VLOOKUP("26"&amp;Q$1&amp;"PESSIMISTIC_10",$A$2:$N$841,13,FALSE), VLOOKUP("27"&amp;Q$1&amp;"PESSIMISTIC_10",$A$2:$N$841,13,FALSE), VLOOKUP("28"&amp;Q$1&amp;"PESSIMISTIC_10",$A$2:$N$841,13,FALSE), VLOOKUP("29"&amp;Q$1&amp;"PESSIMISTIC_10",$A$2:$N$841,13,FALSE), VLOOKUP("30"&amp;Q$1&amp;"PESSIMISTIC_10",$A$2:$N$841,13,FALSE), VLOOKUP("31"&amp;Q$1&amp;"PESSIMISTIC_10",$A$2:$N$841,13,FALSE), VLOOKUP("32"&amp;Q$1&amp;"PESSIMISTIC_10",$A$2:$N$841,13,FALSE), VLOOKUP("33"&amp;Q$1&amp;"PESSIMISTIC_10",$A$2:$N$841,13,FALSE), VLOOKUP("34"&amp;Q$1&amp;"PESSIMISTIC_10",$A$2:$N$841,13,FALSE), VLOOKUP("35"&amp;Q$1&amp;"PESSIMISTIC_10",$A$2:$N$841,13,FALSE), VLOOKUP("36"&amp;Q$1&amp;"PESSIMISTIC_10",$A$2:$N$841,13,FALSE), VLOOKUP("37"&amp;Q$1&amp;"PESSIMISTIC_10",$A$2:$N$841,13,FALSE), VLOOKUP("38"&amp;Q$1&amp;"PESSIMISTIC_10",$A$2:$N$841,13,FALSE), VLOOKUP("39"&amp;Q$1&amp;"PESSIMISTIC_10",$A$2:$N$841,13,FALSE), VLOOKUP("40"&amp;Q$1&amp;"PESSIMISTIC_10",$A$2:$N$841,13,FALSE), VLOOKUP("41"&amp;Q$1&amp;"PESSIMISTIC_10",$A$2:$N$841,13,FALSE), VLOOKUP("42"&amp;Q$1&amp;"PESSIMISTIC_10",$A$2:$N$841,13,FALSE), VLOOKUP("43"&amp;Q$1&amp;"PESSIMISTIC_10",$A$2:$N$841,13,FALSE), VLOOKUP("44"&amp;Q$1&amp;"PESSIMISTIC_10",$A$2:$N$841,13,FALSE), VLOOKUP("45"&amp;Q$1&amp;"PESSIMISTIC_10",$A$2:$N$841,13,FALSE), VLOOKUP("46"&amp;Q$1&amp;"PESSIMISTIC_10",$A$2:$N$841,13,FALSE), VLOOKUP("47"&amp;Q$1&amp;"PESSIMISTIC_10",$A$2:$N$841,13,FALSE), VLOOKUP("48"&amp;Q$1&amp;"PESSIMISTIC_10",$A$2:$N$841,13,FALSE), VLOOKUP("49"&amp;Q$1&amp;"PESSIMISTIC_10",$A$2:$N$841,13,FALSE), VLOOKUP("50"&amp;Q$1&amp;"PESSIMISTIC_10",$A$2:$N$841,13,FALSE))</f>
        <v>1.1878988576710535E-2</v>
      </c>
      <c r="R3" s="3">
        <f t="shared" ref="R3:W3" si="1">AVERAGE(VLOOKUP("11"&amp;R$1&amp;"PESSIMISTIC_10",$A$2:$N$841,13,FALSE), VLOOKUP("12"&amp;R$1&amp;"PESSIMISTIC_10",$A$2:$N$841,13,FALSE), VLOOKUP("13"&amp;R$1&amp;"PESSIMISTIC_10",$A$2:$N$841,13,FALSE), VLOOKUP("14"&amp;R$1&amp;"PESSIMISTIC_10",$A$2:$N$841,13,FALSE), VLOOKUP("15"&amp;R$1&amp;"PESSIMISTIC_10",$A$2:$N$841,13,FALSE), VLOOKUP("16"&amp;R$1&amp;"PESSIMISTIC_10",$A$2:$N$841,13,FALSE), VLOOKUP("17"&amp;R$1&amp;"PESSIMISTIC_10",$A$2:$N$841,13,FALSE), VLOOKUP("18"&amp;R$1&amp;"PESSIMISTIC_10",$A$2:$N$841,13,FALSE), VLOOKUP("19"&amp;R$1&amp;"PESSIMISTIC_10",$A$2:$N$841,13,FALSE), VLOOKUP("20"&amp;R$1&amp;"PESSIMISTIC_10",$A$2:$N$841,13,FALSE), VLOOKUP("21"&amp;R$1&amp;"PESSIMISTIC_10",$A$2:$N$841,13,FALSE), VLOOKUP("22"&amp;R$1&amp;"PESSIMISTIC_10",$A$2:$N$841,13,FALSE), VLOOKUP("23"&amp;R$1&amp;"PESSIMISTIC_10",$A$2:$N$841,13,FALSE), VLOOKUP("24"&amp;R$1&amp;"PESSIMISTIC_10",$A$2:$N$841,13,FALSE), VLOOKUP("25"&amp;R$1&amp;"PESSIMISTIC_10",$A$2:$N$841,13,FALSE), VLOOKUP("26"&amp;R$1&amp;"PESSIMISTIC_10",$A$2:$N$841,13,FALSE), VLOOKUP("27"&amp;R$1&amp;"PESSIMISTIC_10",$A$2:$N$841,13,FALSE), VLOOKUP("28"&amp;R$1&amp;"PESSIMISTIC_10",$A$2:$N$841,13,FALSE), VLOOKUP("29"&amp;R$1&amp;"PESSIMISTIC_10",$A$2:$N$841,13,FALSE), VLOOKUP("30"&amp;R$1&amp;"PESSIMISTIC_10",$A$2:$N$841,13,FALSE), VLOOKUP("31"&amp;R$1&amp;"PESSIMISTIC_10",$A$2:$N$841,13,FALSE), VLOOKUP("32"&amp;R$1&amp;"PESSIMISTIC_10",$A$2:$N$841,13,FALSE), VLOOKUP("33"&amp;R$1&amp;"PESSIMISTIC_10",$A$2:$N$841,13,FALSE), VLOOKUP("34"&amp;R$1&amp;"PESSIMISTIC_10",$A$2:$N$841,13,FALSE), VLOOKUP("35"&amp;R$1&amp;"PESSIMISTIC_10",$A$2:$N$841,13,FALSE), VLOOKUP("36"&amp;R$1&amp;"PESSIMISTIC_10",$A$2:$N$841,13,FALSE), VLOOKUP("37"&amp;R$1&amp;"PESSIMISTIC_10",$A$2:$N$841,13,FALSE), VLOOKUP("38"&amp;R$1&amp;"PESSIMISTIC_10",$A$2:$N$841,13,FALSE), VLOOKUP("39"&amp;R$1&amp;"PESSIMISTIC_10",$A$2:$N$841,13,FALSE), VLOOKUP("40"&amp;R$1&amp;"PESSIMISTIC_10",$A$2:$N$841,13,FALSE), VLOOKUP("41"&amp;R$1&amp;"PESSIMISTIC_10",$A$2:$N$841,13,FALSE), VLOOKUP("42"&amp;R$1&amp;"PESSIMISTIC_10",$A$2:$N$841,13,FALSE), VLOOKUP("43"&amp;R$1&amp;"PESSIMISTIC_10",$A$2:$N$841,13,FALSE), VLOOKUP("44"&amp;R$1&amp;"PESSIMISTIC_10",$A$2:$N$841,13,FALSE), VLOOKUP("45"&amp;R$1&amp;"PESSIMISTIC_10",$A$2:$N$841,13,FALSE), VLOOKUP("46"&amp;R$1&amp;"PESSIMISTIC_10",$A$2:$N$841,13,FALSE), VLOOKUP("47"&amp;R$1&amp;"PESSIMISTIC_10",$A$2:$N$841,13,FALSE), VLOOKUP("48"&amp;R$1&amp;"PESSIMISTIC_10",$A$2:$N$841,13,FALSE), VLOOKUP("49"&amp;R$1&amp;"PESSIMISTIC_10",$A$2:$N$841,13,FALSE), VLOOKUP("50"&amp;R$1&amp;"PESSIMISTIC_10",$A$2:$N$841,13,FALSE))</f>
        <v>1.6125838153216884E-2</v>
      </c>
      <c r="S3" s="3">
        <f t="shared" si="1"/>
        <v>2.5029137777248755E-2</v>
      </c>
      <c r="T3" s="3">
        <f t="shared" si="1"/>
        <v>3.4320001817303825E-2</v>
      </c>
      <c r="U3" s="3">
        <f t="shared" si="1"/>
        <v>3.9227940316090365E-2</v>
      </c>
      <c r="V3" s="3">
        <f t="shared" si="1"/>
        <v>4.3332419879372759E-2</v>
      </c>
      <c r="W3" s="3">
        <f t="shared" si="1"/>
        <v>5.0175518511104564E-2</v>
      </c>
    </row>
    <row r="4" spans="1:24" x14ac:dyDescent="0.25">
      <c r="A4" s="20" t="str">
        <f t="shared" si="0"/>
        <v>111OPTIMISTIC_90</v>
      </c>
      <c r="B4" s="20">
        <v>66011</v>
      </c>
      <c r="C4" s="20">
        <v>11</v>
      </c>
      <c r="D4" s="20">
        <v>1</v>
      </c>
      <c r="E4" s="20">
        <v>6001</v>
      </c>
      <c r="F4" s="20" t="s">
        <v>22</v>
      </c>
      <c r="G4" s="20" t="s">
        <v>20</v>
      </c>
      <c r="H4" s="20"/>
      <c r="I4" s="20">
        <v>3.5976932620806298E-2</v>
      </c>
      <c r="J4" s="20">
        <v>3.1582639735441898E-2</v>
      </c>
      <c r="K4" s="20">
        <v>4.3942928853644104E-3</v>
      </c>
      <c r="L4" s="20">
        <v>1.6399582457057998E-2</v>
      </c>
      <c r="M4" s="20">
        <v>5.2376515077864297E-2</v>
      </c>
      <c r="N4" s="20">
        <v>7320</v>
      </c>
      <c r="P4" s="6">
        <v>0.5</v>
      </c>
      <c r="Q4" s="2">
        <f>AVERAGE(VLOOKUP("11"&amp;Q$1&amp;"NEUTRAL",$A$2:$N$841,13,FALSE), VLOOKUP("12"&amp;Q$1&amp;"NEUTRAL",$A$2:$N$841,13,FALSE), VLOOKUP("13"&amp;Q$1&amp;"NEUTRAL",$A$2:$N$841,13,FALSE), VLOOKUP("14"&amp;Q$1&amp;"NEUTRAL",$A$2:$N$841,13,FALSE), VLOOKUP("15"&amp;Q$1&amp;"NEUTRAL",$A$2:$N$841,13,FALSE), VLOOKUP("16"&amp;Q$1&amp;"NEUTRAL",$A$2:$N$841,13,FALSE), VLOOKUP("17"&amp;Q$1&amp;"NEUTRAL",$A$2:$N$841,13,FALSE), VLOOKUP("18"&amp;Q$1&amp;"NEUTRAL",$A$2:$N$841,13,FALSE), VLOOKUP("19"&amp;Q$1&amp;"NEUTRAL",$A$2:$N$841,13,FALSE), VLOOKUP("20"&amp;Q$1&amp;"NEUTRAL",$A$2:$N$841,13,FALSE), VLOOKUP("21"&amp;Q$1&amp;"NEUTRAL",$A$2:$N$841,13,FALSE), VLOOKUP("22"&amp;Q$1&amp;"NEUTRAL",$A$2:$N$841,13,FALSE), VLOOKUP("23"&amp;Q$1&amp;"NEUTRAL",$A$2:$N$841,13,FALSE), VLOOKUP("24"&amp;Q$1&amp;"NEUTRAL",$A$2:$N$841,13,FALSE), VLOOKUP("25"&amp;Q$1&amp;"NEUTRAL",$A$2:$N$841,13,FALSE), VLOOKUP("26"&amp;Q$1&amp;"NEUTRAL",$A$2:$N$841,13,FALSE), VLOOKUP("27"&amp;Q$1&amp;"NEUTRAL",$A$2:$N$841,13,FALSE), VLOOKUP("28"&amp;Q$1&amp;"NEUTRAL",$A$2:$N$841,13,FALSE), VLOOKUP("29"&amp;Q$1&amp;"NEUTRAL",$A$2:$N$841,13,FALSE), VLOOKUP("30"&amp;Q$1&amp;"NEUTRAL",$A$2:$N$841,13,FALSE), VLOOKUP("31"&amp;Q$1&amp;"NEUTRAL",$A$2:$N$841,13,FALSE), VLOOKUP("32"&amp;Q$1&amp;"NEUTRAL",$A$2:$N$841,13,FALSE), VLOOKUP("33"&amp;Q$1&amp;"NEUTRAL",$A$2:$N$841,13,FALSE), VLOOKUP("34"&amp;Q$1&amp;"NEUTRAL",$A$2:$N$841,13,FALSE), VLOOKUP("35"&amp;Q$1&amp;"NEUTRAL",$A$2:$N$841,13,FALSE), VLOOKUP("36"&amp;Q$1&amp;"NEUTRAL",$A$2:$N$841,13,FALSE), VLOOKUP("37"&amp;Q$1&amp;"NEUTRAL",$A$2:$N$841,13,FALSE), VLOOKUP("38"&amp;Q$1&amp;"NEUTRAL",$A$2:$N$841,13,FALSE), VLOOKUP("39"&amp;Q$1&amp;"NEUTRAL",$A$2:$N$841,13,FALSE), VLOOKUP("40"&amp;Q$1&amp;"NEUTRAL",$A$2:$N$841,13,FALSE), VLOOKUP("41"&amp;Q$1&amp;"NEUTRAL",$A$2:$N$841,13,FALSE), VLOOKUP("42"&amp;Q$1&amp;"NEUTRAL",$A$2:$N$841,13,FALSE), VLOOKUP("43"&amp;Q$1&amp;"NEUTRAL",$A$2:$N$841,13,FALSE), VLOOKUP("44"&amp;Q$1&amp;"NEUTRAL",$A$2:$N$841,13,FALSE), VLOOKUP("45"&amp;Q$1&amp;"NEUTRAL",$A$2:$N$841,13,FALSE), VLOOKUP("46"&amp;Q$1&amp;"NEUTRAL",$A$2:$N$841,13,FALSE), VLOOKUP("47"&amp;Q$1&amp;"NEUTRAL",$A$2:$N$841,13,FALSE), VLOOKUP("48"&amp;Q$1&amp;"NEUTRAL",$A$2:$N$841,13,FALSE), VLOOKUP("49"&amp;Q$1&amp;"NEUTRAL",$A$2:$N$841,13,FALSE), VLOOKUP("50"&amp;Q$1&amp;"NEUTRAL",$A$2:$N$841,13,FALSE))</f>
        <v>2.6206900545995809E-2</v>
      </c>
      <c r="R4" s="2">
        <f t="shared" ref="R4:W4" si="2">AVERAGE(VLOOKUP("11"&amp;R$1&amp;"NEUTRAL",$A$2:$N$841,13,FALSE), VLOOKUP("12"&amp;R$1&amp;"NEUTRAL",$A$2:$N$841,13,FALSE), VLOOKUP("13"&amp;R$1&amp;"NEUTRAL",$A$2:$N$841,13,FALSE), VLOOKUP("14"&amp;R$1&amp;"NEUTRAL",$A$2:$N$841,13,FALSE), VLOOKUP("15"&amp;R$1&amp;"NEUTRAL",$A$2:$N$841,13,FALSE), VLOOKUP("16"&amp;R$1&amp;"NEUTRAL",$A$2:$N$841,13,FALSE), VLOOKUP("17"&amp;R$1&amp;"NEUTRAL",$A$2:$N$841,13,FALSE), VLOOKUP("18"&amp;R$1&amp;"NEUTRAL",$A$2:$N$841,13,FALSE), VLOOKUP("19"&amp;R$1&amp;"NEUTRAL",$A$2:$N$841,13,FALSE), VLOOKUP("20"&amp;R$1&amp;"NEUTRAL",$A$2:$N$841,13,FALSE), VLOOKUP("21"&amp;R$1&amp;"NEUTRAL",$A$2:$N$841,13,FALSE), VLOOKUP("22"&amp;R$1&amp;"NEUTRAL",$A$2:$N$841,13,FALSE), VLOOKUP("23"&amp;R$1&amp;"NEUTRAL",$A$2:$N$841,13,FALSE), VLOOKUP("24"&amp;R$1&amp;"NEUTRAL",$A$2:$N$841,13,FALSE), VLOOKUP("25"&amp;R$1&amp;"NEUTRAL",$A$2:$N$841,13,FALSE), VLOOKUP("26"&amp;R$1&amp;"NEUTRAL",$A$2:$N$841,13,FALSE), VLOOKUP("27"&amp;R$1&amp;"NEUTRAL",$A$2:$N$841,13,FALSE), VLOOKUP("28"&amp;R$1&amp;"NEUTRAL",$A$2:$N$841,13,FALSE), VLOOKUP("29"&amp;R$1&amp;"NEUTRAL",$A$2:$N$841,13,FALSE), VLOOKUP("30"&amp;R$1&amp;"NEUTRAL",$A$2:$N$841,13,FALSE), VLOOKUP("31"&amp;R$1&amp;"NEUTRAL",$A$2:$N$841,13,FALSE), VLOOKUP("32"&amp;R$1&amp;"NEUTRAL",$A$2:$N$841,13,FALSE), VLOOKUP("33"&amp;R$1&amp;"NEUTRAL",$A$2:$N$841,13,FALSE), VLOOKUP("34"&amp;R$1&amp;"NEUTRAL",$A$2:$N$841,13,FALSE), VLOOKUP("35"&amp;R$1&amp;"NEUTRAL",$A$2:$N$841,13,FALSE), VLOOKUP("36"&amp;R$1&amp;"NEUTRAL",$A$2:$N$841,13,FALSE), VLOOKUP("37"&amp;R$1&amp;"NEUTRAL",$A$2:$N$841,13,FALSE), VLOOKUP("38"&amp;R$1&amp;"NEUTRAL",$A$2:$N$841,13,FALSE), VLOOKUP("39"&amp;R$1&amp;"NEUTRAL",$A$2:$N$841,13,FALSE), VLOOKUP("40"&amp;R$1&amp;"NEUTRAL",$A$2:$N$841,13,FALSE), VLOOKUP("41"&amp;R$1&amp;"NEUTRAL",$A$2:$N$841,13,FALSE), VLOOKUP("42"&amp;R$1&amp;"NEUTRAL",$A$2:$N$841,13,FALSE), VLOOKUP("43"&amp;R$1&amp;"NEUTRAL",$A$2:$N$841,13,FALSE), VLOOKUP("44"&amp;R$1&amp;"NEUTRAL",$A$2:$N$841,13,FALSE), VLOOKUP("45"&amp;R$1&amp;"NEUTRAL",$A$2:$N$841,13,FALSE), VLOOKUP("46"&amp;R$1&amp;"NEUTRAL",$A$2:$N$841,13,FALSE), VLOOKUP("47"&amp;R$1&amp;"NEUTRAL",$A$2:$N$841,13,FALSE), VLOOKUP("48"&amp;R$1&amp;"NEUTRAL",$A$2:$N$841,13,FALSE), VLOOKUP("49"&amp;R$1&amp;"NEUTRAL",$A$2:$N$841,13,FALSE), VLOOKUP("50"&amp;R$1&amp;"NEUTRAL",$A$2:$N$841,13,FALSE))</f>
        <v>2.9318528043435717E-2</v>
      </c>
      <c r="S4" s="2">
        <f t="shared" si="2"/>
        <v>4.3375962786811981E-2</v>
      </c>
      <c r="T4" s="2">
        <f t="shared" si="2"/>
        <v>6.4134518220193115E-2</v>
      </c>
      <c r="U4" s="2">
        <f t="shared" si="2"/>
        <v>7.8991465956783052E-2</v>
      </c>
      <c r="V4" s="2">
        <f t="shared" si="2"/>
        <v>8.4858283610727184E-2</v>
      </c>
      <c r="W4" s="2">
        <f t="shared" si="2"/>
        <v>0.10363415217972613</v>
      </c>
    </row>
    <row r="5" spans="1:24" x14ac:dyDescent="0.25">
      <c r="A5" s="20" t="str">
        <f t="shared" si="0"/>
        <v>117PESSIMISTIC_10</v>
      </c>
      <c r="B5" s="20">
        <v>2.5031012469051859E+30</v>
      </c>
      <c r="C5" s="20">
        <v>11</v>
      </c>
      <c r="D5" s="20">
        <v>7</v>
      </c>
      <c r="E5" s="20">
        <v>2001</v>
      </c>
      <c r="F5" s="20" t="s">
        <v>19</v>
      </c>
      <c r="G5" s="20" t="s">
        <v>20</v>
      </c>
      <c r="H5" s="20"/>
      <c r="I5" s="20">
        <v>-7.7101619487978104E-3</v>
      </c>
      <c r="J5" s="20">
        <v>1.8254777454205201E-3</v>
      </c>
      <c r="K5" s="20">
        <v>-9.5356396942183307E-3</v>
      </c>
      <c r="L5" s="20">
        <v>1.41904896039748E-2</v>
      </c>
      <c r="M5" s="20">
        <v>6.4803276551769892E-3</v>
      </c>
      <c r="N5" s="20">
        <v>117760</v>
      </c>
      <c r="P5" s="5">
        <v>0.9</v>
      </c>
      <c r="Q5" s="3">
        <f>AVERAGE(VLOOKUP("11"&amp;Q$1&amp;"OPTIMISTIC_90",$A$2:$N$841,13,FALSE), VLOOKUP("12"&amp;Q$1&amp;"OPTIMISTIC_90",$A$2:$N$841,13,FALSE), VLOOKUP("13"&amp;Q$1&amp;"OPTIMISTIC_90",$A$2:$N$841,13,FALSE), VLOOKUP("14"&amp;Q$1&amp;"OPTIMISTIC_90",$A$2:$N$841,13,FALSE), VLOOKUP("15"&amp;Q$1&amp;"OPTIMISTIC_90",$A$2:$N$841,13,FALSE), VLOOKUP("16"&amp;Q$1&amp;"OPTIMISTIC_90",$A$2:$N$841,13,FALSE), VLOOKUP("17"&amp;Q$1&amp;"OPTIMISTIC_90",$A$2:$N$841,13,FALSE), VLOOKUP("18"&amp;Q$1&amp;"OPTIMISTIC_90",$A$2:$N$841,13,FALSE), VLOOKUP("19"&amp;Q$1&amp;"OPTIMISTIC_90",$A$2:$N$841,13,FALSE), VLOOKUP("20"&amp;Q$1&amp;"OPTIMISTIC_90",$A$2:$N$841,13,FALSE), VLOOKUP("21"&amp;Q$1&amp;"OPTIMISTIC_90",$A$2:$N$841,13,FALSE), VLOOKUP("22"&amp;Q$1&amp;"OPTIMISTIC_90",$A$2:$N$841,13,FALSE), VLOOKUP("23"&amp;Q$1&amp;"OPTIMISTIC_90",$A$2:$N$841,13,FALSE), VLOOKUP("24"&amp;Q$1&amp;"OPTIMISTIC_90",$A$2:$N$841,13,FALSE), VLOOKUP("25"&amp;Q$1&amp;"OPTIMISTIC_90",$A$2:$N$841,13,FALSE), VLOOKUP("26"&amp;Q$1&amp;"OPTIMISTIC_90",$A$2:$N$841,13,FALSE), VLOOKUP("27"&amp;Q$1&amp;"OPTIMISTIC_90",$A$2:$N$841,13,FALSE), VLOOKUP("28"&amp;Q$1&amp;"OPTIMISTIC_90",$A$2:$N$841,13,FALSE), VLOOKUP("29"&amp;Q$1&amp;"OPTIMISTIC_90",$A$2:$N$841,13,FALSE), VLOOKUP("30"&amp;Q$1&amp;"OPTIMISTIC_90",$A$2:$N$841,13,FALSE), VLOOKUP("31"&amp;Q$1&amp;"OPTIMISTIC_90",$A$2:$N$841,13,FALSE), VLOOKUP("32"&amp;Q$1&amp;"OPTIMISTIC_90",$A$2:$N$841,13,FALSE), VLOOKUP("33"&amp;Q$1&amp;"OPTIMISTIC_90",$A$2:$N$841,13,FALSE), VLOOKUP("34"&amp;Q$1&amp;"OPTIMISTIC_90",$A$2:$N$841,13,FALSE), VLOOKUP("35"&amp;Q$1&amp;"OPTIMISTIC_90",$A$2:$N$841,13,FALSE), VLOOKUP("36"&amp;Q$1&amp;"OPTIMISTIC_90",$A$2:$N$841,13,FALSE), VLOOKUP("37"&amp;Q$1&amp;"OPTIMISTIC_90",$A$2:$N$841,13,FALSE), VLOOKUP("38"&amp;Q$1&amp;"OPTIMISTIC_90",$A$2:$N$841,13,FALSE), VLOOKUP("39"&amp;Q$1&amp;"OPTIMISTIC_90",$A$2:$N$841,13,FALSE), VLOOKUP("40"&amp;Q$1&amp;"OPTIMISTIC_90",$A$2:$N$841,13,FALSE), VLOOKUP("41"&amp;Q$1&amp;"OPTIMISTIC_90",$A$2:$N$841,13,FALSE), VLOOKUP("42"&amp;Q$1&amp;"OPTIMISTIC_90",$A$2:$N$841,13,FALSE), VLOOKUP("43"&amp;Q$1&amp;"OPTIMISTIC_90",$A$2:$N$841,13,FALSE), VLOOKUP("44"&amp;Q$1&amp;"OPTIMISTIC_90",$A$2:$N$841,13,FALSE), VLOOKUP("45"&amp;Q$1&amp;"OPTIMISTIC_90",$A$2:$N$841,13,FALSE), VLOOKUP("46"&amp;Q$1&amp;"OPTIMISTIC_90",$A$2:$N$841,13,FALSE), VLOOKUP("47"&amp;Q$1&amp;"OPTIMISTIC_90",$A$2:$N$841,13,FALSE), VLOOKUP("48"&amp;Q$1&amp;"OPTIMISTIC_90",$A$2:$N$841,13,FALSE), VLOOKUP("49"&amp;Q$1&amp;"OPTIMISTIC_90",$A$2:$N$841,13,FALSE), VLOOKUP("50"&amp;Q$1&amp;"OPTIMISTIC_90",$A$2:$N$841,13,FALSE))</f>
        <v>4.587637612330063E-2</v>
      </c>
      <c r="R5" s="3">
        <f t="shared" ref="R5:W5" si="3">AVERAGE(VLOOKUP("11"&amp;R$1&amp;"OPTIMISTIC_90",$A$2:$N$841,13,FALSE), VLOOKUP("12"&amp;R$1&amp;"OPTIMISTIC_90",$A$2:$N$841,13,FALSE), VLOOKUP("13"&amp;R$1&amp;"OPTIMISTIC_90",$A$2:$N$841,13,FALSE), VLOOKUP("14"&amp;R$1&amp;"OPTIMISTIC_90",$A$2:$N$841,13,FALSE), VLOOKUP("15"&amp;R$1&amp;"OPTIMISTIC_90",$A$2:$N$841,13,FALSE), VLOOKUP("16"&amp;R$1&amp;"OPTIMISTIC_90",$A$2:$N$841,13,FALSE), VLOOKUP("17"&amp;R$1&amp;"OPTIMISTIC_90",$A$2:$N$841,13,FALSE), VLOOKUP("18"&amp;R$1&amp;"OPTIMISTIC_90",$A$2:$N$841,13,FALSE), VLOOKUP("19"&amp;R$1&amp;"OPTIMISTIC_90",$A$2:$N$841,13,FALSE), VLOOKUP("20"&amp;R$1&amp;"OPTIMISTIC_90",$A$2:$N$841,13,FALSE), VLOOKUP("21"&amp;R$1&amp;"OPTIMISTIC_90",$A$2:$N$841,13,FALSE), VLOOKUP("22"&amp;R$1&amp;"OPTIMISTIC_90",$A$2:$N$841,13,FALSE), VLOOKUP("23"&amp;R$1&amp;"OPTIMISTIC_90",$A$2:$N$841,13,FALSE), VLOOKUP("24"&amp;R$1&amp;"OPTIMISTIC_90",$A$2:$N$841,13,FALSE), VLOOKUP("25"&amp;R$1&amp;"OPTIMISTIC_90",$A$2:$N$841,13,FALSE), VLOOKUP("26"&amp;R$1&amp;"OPTIMISTIC_90",$A$2:$N$841,13,FALSE), VLOOKUP("27"&amp;R$1&amp;"OPTIMISTIC_90",$A$2:$N$841,13,FALSE), VLOOKUP("28"&amp;R$1&amp;"OPTIMISTIC_90",$A$2:$N$841,13,FALSE), VLOOKUP("29"&amp;R$1&amp;"OPTIMISTIC_90",$A$2:$N$841,13,FALSE), VLOOKUP("30"&amp;R$1&amp;"OPTIMISTIC_90",$A$2:$N$841,13,FALSE), VLOOKUP("31"&amp;R$1&amp;"OPTIMISTIC_90",$A$2:$N$841,13,FALSE), VLOOKUP("32"&amp;R$1&amp;"OPTIMISTIC_90",$A$2:$N$841,13,FALSE), VLOOKUP("33"&amp;R$1&amp;"OPTIMISTIC_90",$A$2:$N$841,13,FALSE), VLOOKUP("34"&amp;R$1&amp;"OPTIMISTIC_90",$A$2:$N$841,13,FALSE), VLOOKUP("35"&amp;R$1&amp;"OPTIMISTIC_90",$A$2:$N$841,13,FALSE), VLOOKUP("36"&amp;R$1&amp;"OPTIMISTIC_90",$A$2:$N$841,13,FALSE), VLOOKUP("37"&amp;R$1&amp;"OPTIMISTIC_90",$A$2:$N$841,13,FALSE), VLOOKUP("38"&amp;R$1&amp;"OPTIMISTIC_90",$A$2:$N$841,13,FALSE), VLOOKUP("39"&amp;R$1&amp;"OPTIMISTIC_90",$A$2:$N$841,13,FALSE), VLOOKUP("40"&amp;R$1&amp;"OPTIMISTIC_90",$A$2:$N$841,13,FALSE), VLOOKUP("41"&amp;R$1&amp;"OPTIMISTIC_90",$A$2:$N$841,13,FALSE), VLOOKUP("42"&amp;R$1&amp;"OPTIMISTIC_90",$A$2:$N$841,13,FALSE), VLOOKUP("43"&amp;R$1&amp;"OPTIMISTIC_90",$A$2:$N$841,13,FALSE), VLOOKUP("44"&amp;R$1&amp;"OPTIMISTIC_90",$A$2:$N$841,13,FALSE), VLOOKUP("45"&amp;R$1&amp;"OPTIMISTIC_90",$A$2:$N$841,13,FALSE), VLOOKUP("46"&amp;R$1&amp;"OPTIMISTIC_90",$A$2:$N$841,13,FALSE), VLOOKUP("47"&amp;R$1&amp;"OPTIMISTIC_90",$A$2:$N$841,13,FALSE), VLOOKUP("48"&amp;R$1&amp;"OPTIMISTIC_90",$A$2:$N$841,13,FALSE), VLOOKUP("49"&amp;R$1&amp;"OPTIMISTIC_90",$A$2:$N$841,13,FALSE), VLOOKUP("50"&amp;R$1&amp;"OPTIMISTIC_90",$A$2:$N$841,13,FALSE))</f>
        <v>4.464126739868908E-2</v>
      </c>
      <c r="S5" s="3">
        <f t="shared" si="3"/>
        <v>6.6608739056690597E-2</v>
      </c>
      <c r="T5" s="3">
        <f t="shared" si="3"/>
        <v>9.9920577713481354E-2</v>
      </c>
      <c r="U5" s="3">
        <f t="shared" si="3"/>
        <v>0.12648987203328479</v>
      </c>
      <c r="V5" s="3">
        <f t="shared" si="3"/>
        <v>0.13065086062173539</v>
      </c>
      <c r="W5" s="3">
        <f t="shared" si="3"/>
        <v>0.14849011527320025</v>
      </c>
    </row>
    <row r="6" spans="1:24" x14ac:dyDescent="0.25">
      <c r="A6" s="20" t="str">
        <f t="shared" si="0"/>
        <v>117NEUTRAL</v>
      </c>
      <c r="B6" s="20">
        <v>3.1983696505768591E+32</v>
      </c>
      <c r="C6" s="20">
        <v>11</v>
      </c>
      <c r="D6" s="20">
        <v>7</v>
      </c>
      <c r="E6" s="20">
        <v>4001</v>
      </c>
      <c r="F6" s="20" t="s">
        <v>21</v>
      </c>
      <c r="G6" s="20" t="s">
        <v>20</v>
      </c>
      <c r="H6" s="20"/>
      <c r="I6" s="20">
        <v>8.7754416200204105E-2</v>
      </c>
      <c r="J6" s="20">
        <v>2.35591918312998E-2</v>
      </c>
      <c r="K6" s="20">
        <v>6.4195224368904305E-2</v>
      </c>
      <c r="L6" s="20">
        <v>2.0333482923680299E-2</v>
      </c>
      <c r="M6" s="20">
        <v>0.1080878991238844</v>
      </c>
      <c r="N6" s="20">
        <v>117760</v>
      </c>
    </row>
    <row r="7" spans="1:24" x14ac:dyDescent="0.25">
      <c r="A7" s="20" t="str">
        <f t="shared" si="0"/>
        <v>117OPTIMISTIC_90</v>
      </c>
      <c r="B7" s="20">
        <v>5.4615282382683929E+33</v>
      </c>
      <c r="C7" s="20">
        <v>11</v>
      </c>
      <c r="D7" s="20">
        <v>7</v>
      </c>
      <c r="E7" s="20">
        <v>6001</v>
      </c>
      <c r="F7" s="20" t="s">
        <v>22</v>
      </c>
      <c r="G7" s="20" t="s">
        <v>20</v>
      </c>
      <c r="H7" s="20"/>
      <c r="I7" s="20">
        <v>0.153658887958916</v>
      </c>
      <c r="J7" s="20">
        <v>2.31124626442329E-2</v>
      </c>
      <c r="K7" s="20">
        <v>0.130546425314683</v>
      </c>
      <c r="L7" s="20">
        <v>2.6614186102150598E-2</v>
      </c>
      <c r="M7" s="20">
        <v>0.1802730740610666</v>
      </c>
      <c r="N7" s="20">
        <v>117760</v>
      </c>
    </row>
    <row r="8" spans="1:24" x14ac:dyDescent="0.25">
      <c r="A8" s="20" t="str">
        <f t="shared" si="0"/>
        <v>116PESSIMISTIC_10</v>
      </c>
      <c r="B8" s="20">
        <v>1.1372046917019609E+26</v>
      </c>
      <c r="C8" s="20">
        <v>11</v>
      </c>
      <c r="D8" s="20">
        <v>6</v>
      </c>
      <c r="E8" s="20">
        <v>2001</v>
      </c>
      <c r="F8" s="20" t="s">
        <v>19</v>
      </c>
      <c r="G8" s="20" t="s">
        <v>20</v>
      </c>
      <c r="H8" s="20"/>
      <c r="I8" s="20">
        <v>-2.98459141441487E-3</v>
      </c>
      <c r="J8" s="20">
        <v>2.8138631628487E-3</v>
      </c>
      <c r="K8" s="20">
        <v>-5.79845457726357E-3</v>
      </c>
      <c r="L8" s="20">
        <v>1.4174371828132E-2</v>
      </c>
      <c r="M8" s="20">
        <v>1.118978041371713E-2</v>
      </c>
      <c r="N8" s="20">
        <v>1113400</v>
      </c>
    </row>
    <row r="9" spans="1:24" x14ac:dyDescent="0.25">
      <c r="A9" s="20" t="str">
        <f t="shared" si="0"/>
        <v>116NEUTRAL</v>
      </c>
      <c r="B9" s="20">
        <v>7.2672051318462634E+27</v>
      </c>
      <c r="C9" s="20">
        <v>11</v>
      </c>
      <c r="D9" s="20">
        <v>6</v>
      </c>
      <c r="E9" s="20">
        <v>4001</v>
      </c>
      <c r="F9" s="20" t="s">
        <v>21</v>
      </c>
      <c r="G9" s="20" t="s">
        <v>20</v>
      </c>
      <c r="H9" s="20"/>
      <c r="I9" s="20">
        <v>6.9804533521445805E-2</v>
      </c>
      <c r="J9" s="20">
        <v>2.49226052815727E-2</v>
      </c>
      <c r="K9" s="20">
        <v>4.4881928239873102E-2</v>
      </c>
      <c r="L9" s="20">
        <v>1.92057070121705E-2</v>
      </c>
      <c r="M9" s="20">
        <v>8.9010240533616308E-2</v>
      </c>
      <c r="N9" s="20">
        <v>1113400</v>
      </c>
      <c r="P9" s="20"/>
      <c r="Q9" s="20">
        <v>1</v>
      </c>
      <c r="R9" s="20">
        <v>2</v>
      </c>
      <c r="S9" s="20">
        <v>3</v>
      </c>
      <c r="T9" s="20">
        <v>4</v>
      </c>
      <c r="U9" s="20">
        <v>5</v>
      </c>
      <c r="V9" s="20">
        <v>6</v>
      </c>
      <c r="W9" s="20">
        <v>7</v>
      </c>
      <c r="X9" s="20"/>
    </row>
    <row r="10" spans="1:24" x14ac:dyDescent="0.25">
      <c r="A10" s="20" t="str">
        <f t="shared" si="0"/>
        <v>116OPTIMISTIC_90</v>
      </c>
      <c r="B10" s="20">
        <v>8.2736638412815931E+28</v>
      </c>
      <c r="C10" s="20">
        <v>11</v>
      </c>
      <c r="D10" s="20">
        <v>6</v>
      </c>
      <c r="E10" s="20">
        <v>6001</v>
      </c>
      <c r="F10" s="20" t="s">
        <v>22</v>
      </c>
      <c r="G10" s="20" t="s">
        <v>20</v>
      </c>
      <c r="H10" s="20"/>
      <c r="I10" s="20">
        <v>0.12740549032162299</v>
      </c>
      <c r="J10" s="20">
        <v>2.3618983501697999E-2</v>
      </c>
      <c r="K10" s="20">
        <v>0.103786506819925</v>
      </c>
      <c r="L10" s="20">
        <v>2.56449672316682E-2</v>
      </c>
      <c r="M10" s="20">
        <v>0.15305045755329119</v>
      </c>
      <c r="N10" s="20">
        <v>1113400</v>
      </c>
      <c r="P10" s="20" t="s">
        <v>23</v>
      </c>
      <c r="Q10" s="1" t="s">
        <v>28</v>
      </c>
      <c r="R10" s="1" t="s">
        <v>29</v>
      </c>
      <c r="S10" s="1" t="s">
        <v>30</v>
      </c>
      <c r="T10" s="1" t="s">
        <v>31</v>
      </c>
      <c r="U10" s="1" t="s">
        <v>32</v>
      </c>
      <c r="V10" s="1" t="s">
        <v>33</v>
      </c>
      <c r="W10" s="1" t="s">
        <v>34</v>
      </c>
      <c r="X10" s="20" t="s">
        <v>24</v>
      </c>
    </row>
    <row r="11" spans="1:24" x14ac:dyDescent="0.25">
      <c r="A11" s="20" t="str">
        <f t="shared" si="0"/>
        <v>115PESSIMISTIC_10</v>
      </c>
      <c r="B11" s="20">
        <v>5.1665289705236506E+21</v>
      </c>
      <c r="C11" s="20">
        <v>11</v>
      </c>
      <c r="D11" s="20">
        <v>5</v>
      </c>
      <c r="E11" s="20">
        <v>2001</v>
      </c>
      <c r="F11" s="20" t="s">
        <v>19</v>
      </c>
      <c r="G11" s="20" t="s">
        <v>20</v>
      </c>
      <c r="H11" s="20"/>
      <c r="I11" s="20">
        <v>-2.9499137474816501E-3</v>
      </c>
      <c r="J11" s="20">
        <v>3.0794346304250301E-3</v>
      </c>
      <c r="K11" s="20">
        <v>-6.0293483779066898E-3</v>
      </c>
      <c r="L11" s="20">
        <v>1.45679173683826E-2</v>
      </c>
      <c r="M11" s="20">
        <v>1.161800362090095E-2</v>
      </c>
      <c r="N11" s="20">
        <v>3360000</v>
      </c>
      <c r="P11" s="5">
        <v>0.1</v>
      </c>
      <c r="Q11" s="23">
        <f>AVERAGE(VLOOKUP("11"&amp;Q$1&amp;"PESSIMISTIC_10",$A$2:$N$841,10,FALSE), VLOOKUP("12"&amp;Q$1&amp;"PESSIMISTIC_10",$A$2:$N$841,10,FALSE), VLOOKUP("13"&amp;Q$1&amp;"PESSIMISTIC_10",$A$2:$N$841,10,FALSE), VLOOKUP("14"&amp;Q$1&amp;"PESSIMISTIC_10",$A$2:$N$841,10,FALSE), VLOOKUP("15"&amp;Q$1&amp;"PESSIMISTIC_10",$A$2:$N$841,10,FALSE), VLOOKUP("16"&amp;Q$1&amp;"PESSIMISTIC_10",$A$2:$N$841,10,FALSE), VLOOKUP("17"&amp;Q$1&amp;"PESSIMISTIC_10",$A$2:$N$841,10,FALSE), VLOOKUP("18"&amp;Q$1&amp;"PESSIMISTIC_10",$A$2:$N$841,10,FALSE), VLOOKUP("19"&amp;Q$1&amp;"PESSIMISTIC_10",$A$2:$N$841,10,FALSE), VLOOKUP("20"&amp;Q$1&amp;"PESSIMISTIC_10",$A$2:$N$841,10,FALSE), VLOOKUP("21"&amp;Q$1&amp;"PESSIMISTIC_10",$A$2:$N$841,10,FALSE), VLOOKUP("22"&amp;Q$1&amp;"PESSIMISTIC_10",$A$2:$N$841,10,FALSE), VLOOKUP("23"&amp;Q$1&amp;"PESSIMISTIC_10",$A$2:$N$841,10,FALSE), VLOOKUP("24"&amp;Q$1&amp;"PESSIMISTIC_10",$A$2:$N$841,10,FALSE), VLOOKUP("25"&amp;Q$1&amp;"PESSIMISTIC_10",$A$2:$N$841,10,FALSE), VLOOKUP("26"&amp;Q$1&amp;"PESSIMISTIC_10",$A$2:$N$841,10,FALSE), VLOOKUP("27"&amp;Q$1&amp;"PESSIMISTIC_10",$A$2:$N$841,10,FALSE), VLOOKUP("28"&amp;Q$1&amp;"PESSIMISTIC_10",$A$2:$N$841,10,FALSE), VLOOKUP("29"&amp;Q$1&amp;"PESSIMISTIC_10",$A$2:$N$841,10,FALSE), VLOOKUP("30"&amp;Q$1&amp;"PESSIMISTIC_10",$A$2:$N$841,10,FALSE), VLOOKUP("31"&amp;Q$1&amp;"PESSIMISTIC_10",$A$2:$N$841,10,FALSE), VLOOKUP("32"&amp;Q$1&amp;"PESSIMISTIC_10",$A$2:$N$841,10,FALSE), VLOOKUP("33"&amp;Q$1&amp;"PESSIMISTIC_10",$A$2:$N$841,10,FALSE), VLOOKUP("34"&amp;Q$1&amp;"PESSIMISTIC_10",$A$2:$N$841,10,FALSE), VLOOKUP("35"&amp;Q$1&amp;"PESSIMISTIC_10",$A$2:$N$841,10,FALSE), VLOOKUP("36"&amp;Q$1&amp;"PESSIMISTIC_10",$A$2:$N$841,10,FALSE), VLOOKUP("37"&amp;Q$1&amp;"PESSIMISTIC_10",$A$2:$N$841,10,FALSE), VLOOKUP("38"&amp;Q$1&amp;"PESSIMISTIC_10",$A$2:$N$841,10,FALSE), VLOOKUP("39"&amp;Q$1&amp;"PESSIMISTIC_10",$A$2:$N$841,10,FALSE), VLOOKUP("40"&amp;Q$1&amp;"PESSIMISTIC_10",$A$2:$N$841,10,FALSE), VLOOKUP("41"&amp;Q$1&amp;"PESSIMISTIC_10",$A$2:$N$841,10,FALSE), VLOOKUP("42"&amp;Q$1&amp;"PESSIMISTIC_10",$A$2:$N$841,10,FALSE), VLOOKUP("43"&amp;Q$1&amp;"PESSIMISTIC_10",$A$2:$N$841,10,FALSE), VLOOKUP("44"&amp;Q$1&amp;"PESSIMISTIC_10",$A$2:$N$841,10,FALSE), VLOOKUP("45"&amp;Q$1&amp;"PESSIMISTIC_10",$A$2:$N$841,10,FALSE), VLOOKUP("46"&amp;Q$1&amp;"PESSIMISTIC_10",$A$2:$N$841,10,FALSE), VLOOKUP("47"&amp;Q$1&amp;"PESSIMISTIC_10",$A$2:$N$841,10,FALSE), VLOOKUP("48"&amp;Q$1&amp;"PESSIMISTIC_10",$A$2:$N$841,10,FALSE), VLOOKUP("49"&amp;Q$1&amp;"PESSIMISTIC_10",$A$2:$N$841,10,FALSE), VLOOKUP("50"&amp;Q$1&amp;"PESSIMISTIC_10",$A$2:$N$841,10,FALSE))</f>
        <v>1.4064908708120818E-2</v>
      </c>
      <c r="R11" s="23">
        <f t="shared" ref="R11:W11" si="4">AVERAGE(VLOOKUP("11"&amp;R$1&amp;"PESSIMISTIC_10",$A$2:$N$841,10,FALSE), VLOOKUP("12"&amp;R$1&amp;"PESSIMISTIC_10",$A$2:$N$841,10,FALSE), VLOOKUP("13"&amp;R$1&amp;"PESSIMISTIC_10",$A$2:$N$841,10,FALSE), VLOOKUP("14"&amp;R$1&amp;"PESSIMISTIC_10",$A$2:$N$841,10,FALSE), VLOOKUP("15"&amp;R$1&amp;"PESSIMISTIC_10",$A$2:$N$841,10,FALSE), VLOOKUP("16"&amp;R$1&amp;"PESSIMISTIC_10",$A$2:$N$841,10,FALSE), VLOOKUP("17"&amp;R$1&amp;"PESSIMISTIC_10",$A$2:$N$841,10,FALSE), VLOOKUP("18"&amp;R$1&amp;"PESSIMISTIC_10",$A$2:$N$841,10,FALSE), VLOOKUP("19"&amp;R$1&amp;"PESSIMISTIC_10",$A$2:$N$841,10,FALSE), VLOOKUP("20"&amp;R$1&amp;"PESSIMISTIC_10",$A$2:$N$841,10,FALSE), VLOOKUP("21"&amp;R$1&amp;"PESSIMISTIC_10",$A$2:$N$841,10,FALSE), VLOOKUP("22"&amp;R$1&amp;"PESSIMISTIC_10",$A$2:$N$841,10,FALSE), VLOOKUP("23"&amp;R$1&amp;"PESSIMISTIC_10",$A$2:$N$841,10,FALSE), VLOOKUP("24"&amp;R$1&amp;"PESSIMISTIC_10",$A$2:$N$841,10,FALSE), VLOOKUP("25"&amp;R$1&amp;"PESSIMISTIC_10",$A$2:$N$841,10,FALSE), VLOOKUP("26"&amp;R$1&amp;"PESSIMISTIC_10",$A$2:$N$841,10,FALSE), VLOOKUP("27"&amp;R$1&amp;"PESSIMISTIC_10",$A$2:$N$841,10,FALSE), VLOOKUP("28"&amp;R$1&amp;"PESSIMISTIC_10",$A$2:$N$841,10,FALSE), VLOOKUP("29"&amp;R$1&amp;"PESSIMISTIC_10",$A$2:$N$841,10,FALSE), VLOOKUP("30"&amp;R$1&amp;"PESSIMISTIC_10",$A$2:$N$841,10,FALSE), VLOOKUP("31"&amp;R$1&amp;"PESSIMISTIC_10",$A$2:$N$841,10,FALSE), VLOOKUP("32"&amp;R$1&amp;"PESSIMISTIC_10",$A$2:$N$841,10,FALSE), VLOOKUP("33"&amp;R$1&amp;"PESSIMISTIC_10",$A$2:$N$841,10,FALSE), VLOOKUP("34"&amp;R$1&amp;"PESSIMISTIC_10",$A$2:$N$841,10,FALSE), VLOOKUP("35"&amp;R$1&amp;"PESSIMISTIC_10",$A$2:$N$841,10,FALSE), VLOOKUP("36"&amp;R$1&amp;"PESSIMISTIC_10",$A$2:$N$841,10,FALSE), VLOOKUP("37"&amp;R$1&amp;"PESSIMISTIC_10",$A$2:$N$841,10,FALSE), VLOOKUP("38"&amp;R$1&amp;"PESSIMISTIC_10",$A$2:$N$841,10,FALSE), VLOOKUP("39"&amp;R$1&amp;"PESSIMISTIC_10",$A$2:$N$841,10,FALSE), VLOOKUP("40"&amp;R$1&amp;"PESSIMISTIC_10",$A$2:$N$841,10,FALSE), VLOOKUP("41"&amp;R$1&amp;"PESSIMISTIC_10",$A$2:$N$841,10,FALSE), VLOOKUP("42"&amp;R$1&amp;"PESSIMISTIC_10",$A$2:$N$841,10,FALSE), VLOOKUP("43"&amp;R$1&amp;"PESSIMISTIC_10",$A$2:$N$841,10,FALSE), VLOOKUP("44"&amp;R$1&amp;"PESSIMISTIC_10",$A$2:$N$841,10,FALSE), VLOOKUP("45"&amp;R$1&amp;"PESSIMISTIC_10",$A$2:$N$841,10,FALSE), VLOOKUP("46"&amp;R$1&amp;"PESSIMISTIC_10",$A$2:$N$841,10,FALSE), VLOOKUP("47"&amp;R$1&amp;"PESSIMISTIC_10",$A$2:$N$841,10,FALSE), VLOOKUP("48"&amp;R$1&amp;"PESSIMISTIC_10",$A$2:$N$841,10,FALSE), VLOOKUP("49"&amp;R$1&amp;"PESSIMISTIC_10",$A$2:$N$841,10,FALSE), VLOOKUP("50"&amp;R$1&amp;"PESSIMISTIC_10",$A$2:$N$841,10,FALSE))</f>
        <v>1.110491835312661E-2</v>
      </c>
      <c r="S11" s="23">
        <f t="shared" si="4"/>
        <v>1.3495029694476166E-2</v>
      </c>
      <c r="T11" s="23">
        <f t="shared" si="4"/>
        <v>1.2867880116605581E-2</v>
      </c>
      <c r="U11" s="23">
        <f t="shared" si="4"/>
        <v>1.2542915555192938E-2</v>
      </c>
      <c r="V11" s="23">
        <f t="shared" si="4"/>
        <v>1.2956702726366953E-2</v>
      </c>
      <c r="W11" s="23">
        <f t="shared" si="4"/>
        <v>1.3178834018513042E-2</v>
      </c>
      <c r="X11" s="22">
        <f>AVERAGE(Q11:W11)</f>
        <v>1.2887312738914585E-2</v>
      </c>
    </row>
    <row r="12" spans="1:24" x14ac:dyDescent="0.25">
      <c r="A12" s="20" t="str">
        <f t="shared" si="0"/>
        <v>115NEUTRAL</v>
      </c>
      <c r="B12" s="20">
        <v>1.6512247237841137E+23</v>
      </c>
      <c r="C12" s="20">
        <v>11</v>
      </c>
      <c r="D12" s="20">
        <v>5</v>
      </c>
      <c r="E12" s="20">
        <v>4001</v>
      </c>
      <c r="F12" s="20" t="s">
        <v>21</v>
      </c>
      <c r="G12" s="20" t="s">
        <v>20</v>
      </c>
      <c r="H12" s="20"/>
      <c r="I12" s="20">
        <v>6.3695958564398303E-2</v>
      </c>
      <c r="J12" s="20">
        <v>2.5419809504774401E-2</v>
      </c>
      <c r="K12" s="20">
        <v>3.8276149059623898E-2</v>
      </c>
      <c r="L12" s="20">
        <v>1.9119254757393199E-2</v>
      </c>
      <c r="M12" s="20">
        <v>8.2815213321791509E-2</v>
      </c>
      <c r="N12" s="20">
        <v>3360000</v>
      </c>
      <c r="P12" s="6">
        <v>0.5</v>
      </c>
      <c r="Q12" s="2">
        <f>AVERAGE(VLOOKUP("11"&amp;Q$1&amp;"NEUTRAL",$A$2:$N$841,10,FALSE), VLOOKUP("12"&amp;Q$1&amp;"NEUTRAL",$A$2:$N$841,10,FALSE), VLOOKUP("13"&amp;Q$1&amp;"NEUTRAL",$A$2:$N$841,10,FALSE), VLOOKUP("14"&amp;Q$1&amp;"NEUTRAL",$A$2:$N$841,10,FALSE), VLOOKUP("15"&amp;Q$1&amp;"NEUTRAL",$A$2:$N$841,10,FALSE), VLOOKUP("16"&amp;Q$1&amp;"NEUTRAL",$A$2:$N$841,10,FALSE), VLOOKUP("17"&amp;Q$1&amp;"NEUTRAL",$A$2:$N$841,10,FALSE), VLOOKUP("18"&amp;Q$1&amp;"NEUTRAL",$A$2:$N$841,10,FALSE), VLOOKUP("19"&amp;Q$1&amp;"NEUTRAL",$A$2:$N$841,10,FALSE), VLOOKUP("20"&amp;Q$1&amp;"NEUTRAL",$A$2:$N$841,10,FALSE), VLOOKUP("21"&amp;Q$1&amp;"NEUTRAL",$A$2:$N$841,10,FALSE), VLOOKUP("22"&amp;Q$1&amp;"NEUTRAL",$A$2:$N$841,10,FALSE), VLOOKUP("23"&amp;Q$1&amp;"NEUTRAL",$A$2:$N$841,10,FALSE), VLOOKUP("24"&amp;Q$1&amp;"NEUTRAL",$A$2:$N$841,10,FALSE), VLOOKUP("25"&amp;Q$1&amp;"NEUTRAL",$A$2:$N$841,10,FALSE), VLOOKUP("26"&amp;Q$1&amp;"NEUTRAL",$A$2:$N$841,10,FALSE), VLOOKUP("27"&amp;Q$1&amp;"NEUTRAL",$A$2:$N$841,10,FALSE), VLOOKUP("28"&amp;Q$1&amp;"NEUTRAL",$A$2:$N$841,10,FALSE), VLOOKUP("29"&amp;Q$1&amp;"NEUTRAL",$A$2:$N$841,10,FALSE), VLOOKUP("30"&amp;Q$1&amp;"NEUTRAL",$A$2:$N$841,10,FALSE), VLOOKUP("31"&amp;Q$1&amp;"NEUTRAL",$A$2:$N$841,10,FALSE), VLOOKUP("32"&amp;Q$1&amp;"NEUTRAL",$A$2:$N$841,10,FALSE), VLOOKUP("33"&amp;Q$1&amp;"NEUTRAL",$A$2:$N$841,10,FALSE), VLOOKUP("34"&amp;Q$1&amp;"NEUTRAL",$A$2:$N$841,10,FALSE), VLOOKUP("35"&amp;Q$1&amp;"NEUTRAL",$A$2:$N$841,10,FALSE), VLOOKUP("36"&amp;Q$1&amp;"NEUTRAL",$A$2:$N$841,10,FALSE), VLOOKUP("37"&amp;Q$1&amp;"NEUTRAL",$A$2:$N$841,10,FALSE), VLOOKUP("38"&amp;Q$1&amp;"NEUTRAL",$A$2:$N$841,10,FALSE), VLOOKUP("39"&amp;Q$1&amp;"NEUTRAL",$A$2:$N$841,10,FALSE), VLOOKUP("40"&amp;Q$1&amp;"NEUTRAL",$A$2:$N$841,10,FALSE), VLOOKUP("41"&amp;Q$1&amp;"NEUTRAL",$A$2:$N$841,10,FALSE), VLOOKUP("42"&amp;Q$1&amp;"NEUTRAL",$A$2:$N$841,10,FALSE), VLOOKUP("43"&amp;Q$1&amp;"NEUTRAL",$A$2:$N$841,10,FALSE), VLOOKUP("44"&amp;Q$1&amp;"NEUTRAL",$A$2:$N$841,10,FALSE), VLOOKUP("45"&amp;Q$1&amp;"NEUTRAL",$A$2:$N$841,10,FALSE), VLOOKUP("46"&amp;Q$1&amp;"NEUTRAL",$A$2:$N$841,10,FALSE), VLOOKUP("47"&amp;Q$1&amp;"NEUTRAL",$A$2:$N$841,10,FALSE), VLOOKUP("48"&amp;Q$1&amp;"NEUTRAL",$A$2:$N$841,10,FALSE), VLOOKUP("49"&amp;Q$1&amp;"NEUTRAL",$A$2:$N$841,10,FALSE), VLOOKUP("50"&amp;Q$1&amp;"NEUTRAL",$A$2:$N$841,10,FALSE))</f>
        <v>2.4110970786136447E-2</v>
      </c>
      <c r="R12" s="2">
        <f t="shared" ref="R12:W12" si="5">AVERAGE(VLOOKUP("11"&amp;R$1&amp;"NEUTRAL",$A$2:$N$841,10,FALSE), VLOOKUP("12"&amp;R$1&amp;"NEUTRAL",$A$2:$N$841,10,FALSE), VLOOKUP("13"&amp;R$1&amp;"NEUTRAL",$A$2:$N$841,10,FALSE), VLOOKUP("14"&amp;R$1&amp;"NEUTRAL",$A$2:$N$841,10,FALSE), VLOOKUP("15"&amp;R$1&amp;"NEUTRAL",$A$2:$N$841,10,FALSE), VLOOKUP("16"&amp;R$1&amp;"NEUTRAL",$A$2:$N$841,10,FALSE), VLOOKUP("17"&amp;R$1&amp;"NEUTRAL",$A$2:$N$841,10,FALSE), VLOOKUP("18"&amp;R$1&amp;"NEUTRAL",$A$2:$N$841,10,FALSE), VLOOKUP("19"&amp;R$1&amp;"NEUTRAL",$A$2:$N$841,10,FALSE), VLOOKUP("20"&amp;R$1&amp;"NEUTRAL",$A$2:$N$841,10,FALSE), VLOOKUP("21"&amp;R$1&amp;"NEUTRAL",$A$2:$N$841,10,FALSE), VLOOKUP("22"&amp;R$1&amp;"NEUTRAL",$A$2:$N$841,10,FALSE), VLOOKUP("23"&amp;R$1&amp;"NEUTRAL",$A$2:$N$841,10,FALSE), VLOOKUP("24"&amp;R$1&amp;"NEUTRAL",$A$2:$N$841,10,FALSE), VLOOKUP("25"&amp;R$1&amp;"NEUTRAL",$A$2:$N$841,10,FALSE), VLOOKUP("26"&amp;R$1&amp;"NEUTRAL",$A$2:$N$841,10,FALSE), VLOOKUP("27"&amp;R$1&amp;"NEUTRAL",$A$2:$N$841,10,FALSE), VLOOKUP("28"&amp;R$1&amp;"NEUTRAL",$A$2:$N$841,10,FALSE), VLOOKUP("29"&amp;R$1&amp;"NEUTRAL",$A$2:$N$841,10,FALSE), VLOOKUP("30"&amp;R$1&amp;"NEUTRAL",$A$2:$N$841,10,FALSE), VLOOKUP("31"&amp;R$1&amp;"NEUTRAL",$A$2:$N$841,10,FALSE), VLOOKUP("32"&amp;R$1&amp;"NEUTRAL",$A$2:$N$841,10,FALSE), VLOOKUP("33"&amp;R$1&amp;"NEUTRAL",$A$2:$N$841,10,FALSE), VLOOKUP("34"&amp;R$1&amp;"NEUTRAL",$A$2:$N$841,10,FALSE), VLOOKUP("35"&amp;R$1&amp;"NEUTRAL",$A$2:$N$841,10,FALSE), VLOOKUP("36"&amp;R$1&amp;"NEUTRAL",$A$2:$N$841,10,FALSE), VLOOKUP("37"&amp;R$1&amp;"NEUTRAL",$A$2:$N$841,10,FALSE), VLOOKUP("38"&amp;R$1&amp;"NEUTRAL",$A$2:$N$841,10,FALSE), VLOOKUP("39"&amp;R$1&amp;"NEUTRAL",$A$2:$N$841,10,FALSE), VLOOKUP("40"&amp;R$1&amp;"NEUTRAL",$A$2:$N$841,10,FALSE), VLOOKUP("41"&amp;R$1&amp;"NEUTRAL",$A$2:$N$841,10,FALSE), VLOOKUP("42"&amp;R$1&amp;"NEUTRAL",$A$2:$N$841,10,FALSE), VLOOKUP("43"&amp;R$1&amp;"NEUTRAL",$A$2:$N$841,10,FALSE), VLOOKUP("44"&amp;R$1&amp;"NEUTRAL",$A$2:$N$841,10,FALSE), VLOOKUP("45"&amp;R$1&amp;"NEUTRAL",$A$2:$N$841,10,FALSE), VLOOKUP("46"&amp;R$1&amp;"NEUTRAL",$A$2:$N$841,10,FALSE), VLOOKUP("47"&amp;R$1&amp;"NEUTRAL",$A$2:$N$841,10,FALSE), VLOOKUP("48"&amp;R$1&amp;"NEUTRAL",$A$2:$N$841,10,FALSE), VLOOKUP("49"&amp;R$1&amp;"NEUTRAL",$A$2:$N$841,10,FALSE), VLOOKUP("50"&amp;R$1&amp;"NEUTRAL",$A$2:$N$841,10,FALSE))</f>
        <v>2.2135524685764487E-2</v>
      </c>
      <c r="S12" s="2">
        <f t="shared" si="5"/>
        <v>2.2143048411062329E-2</v>
      </c>
      <c r="T12" s="2">
        <f t="shared" si="5"/>
        <v>2.2672302545336122E-2</v>
      </c>
      <c r="U12" s="2">
        <f t="shared" si="5"/>
        <v>2.2702035758778803E-2</v>
      </c>
      <c r="V12" s="2">
        <f t="shared" si="5"/>
        <v>2.2240550572530084E-2</v>
      </c>
      <c r="W12" s="2">
        <f t="shared" si="5"/>
        <v>2.1617667083622373E-2</v>
      </c>
      <c r="X12" s="22">
        <f t="shared" ref="X12:X13" si="6">AVERAGE(Q12:W12)</f>
        <v>2.2517442834747232E-2</v>
      </c>
    </row>
    <row r="13" spans="1:24" x14ac:dyDescent="0.25">
      <c r="A13" s="20" t="str">
        <f t="shared" si="0"/>
        <v>115OPTIMISTIC_90</v>
      </c>
      <c r="B13" s="20">
        <v>1.2533765344081431E+24</v>
      </c>
      <c r="C13" s="20">
        <v>11</v>
      </c>
      <c r="D13" s="20">
        <v>5</v>
      </c>
      <c r="E13" s="20">
        <v>6001</v>
      </c>
      <c r="F13" s="20" t="s">
        <v>22</v>
      </c>
      <c r="G13" s="20" t="s">
        <v>20</v>
      </c>
      <c r="H13" s="20"/>
      <c r="I13" s="20">
        <v>0.122210537244614</v>
      </c>
      <c r="J13" s="20">
        <v>2.3660692113086398E-2</v>
      </c>
      <c r="K13" s="20">
        <v>9.8549845131528493E-2</v>
      </c>
      <c r="L13" s="20">
        <v>2.5997203317451499E-2</v>
      </c>
      <c r="M13" s="20">
        <v>0.14820774056206551</v>
      </c>
      <c r="N13" s="20">
        <v>3360000</v>
      </c>
      <c r="P13" s="5">
        <v>0.9</v>
      </c>
      <c r="Q13" s="23">
        <f>AVERAGE(VLOOKUP("11"&amp;Q$1&amp;"OPTIMISTIC_90",$A$2:$N$841,10,FALSE), VLOOKUP("12"&amp;Q$1&amp;"OPTIMISTIC_90",$A$2:$N$841,10,FALSE), VLOOKUP("13"&amp;Q$1&amp;"OPTIMISTIC_90",$A$2:$N$841,10,FALSE), VLOOKUP("14"&amp;Q$1&amp;"OPTIMISTIC_90",$A$2:$N$841,10,FALSE), VLOOKUP("15"&amp;Q$1&amp;"OPTIMISTIC_90",$A$2:$N$841,10,FALSE), VLOOKUP("16"&amp;Q$1&amp;"OPTIMISTIC_90",$A$2:$N$841,10,FALSE), VLOOKUP("17"&amp;Q$1&amp;"OPTIMISTIC_90",$A$2:$N$841,10,FALSE), VLOOKUP("18"&amp;Q$1&amp;"OPTIMISTIC_90",$A$2:$N$841,10,FALSE), VLOOKUP("19"&amp;Q$1&amp;"OPTIMISTIC_90",$A$2:$N$841,10,FALSE), VLOOKUP("20"&amp;Q$1&amp;"OPTIMISTIC_90",$A$2:$N$841,10,FALSE), VLOOKUP("21"&amp;Q$1&amp;"OPTIMISTIC_90",$A$2:$N$841,10,FALSE), VLOOKUP("22"&amp;Q$1&amp;"OPTIMISTIC_90",$A$2:$N$841,10,FALSE), VLOOKUP("23"&amp;Q$1&amp;"OPTIMISTIC_90",$A$2:$N$841,10,FALSE), VLOOKUP("24"&amp;Q$1&amp;"OPTIMISTIC_90",$A$2:$N$841,10,FALSE), VLOOKUP("25"&amp;Q$1&amp;"OPTIMISTIC_90",$A$2:$N$841,10,FALSE), VLOOKUP("26"&amp;Q$1&amp;"OPTIMISTIC_90",$A$2:$N$841,10,FALSE), VLOOKUP("27"&amp;Q$1&amp;"OPTIMISTIC_90",$A$2:$N$841,10,FALSE), VLOOKUP("28"&amp;Q$1&amp;"OPTIMISTIC_90",$A$2:$N$841,10,FALSE), VLOOKUP("29"&amp;Q$1&amp;"OPTIMISTIC_90",$A$2:$N$841,10,FALSE), VLOOKUP("30"&amp;Q$1&amp;"OPTIMISTIC_90",$A$2:$N$841,10,FALSE), VLOOKUP("31"&amp;Q$1&amp;"OPTIMISTIC_90",$A$2:$N$841,10,FALSE), VLOOKUP("32"&amp;Q$1&amp;"OPTIMISTIC_90",$A$2:$N$841,10,FALSE), VLOOKUP("33"&amp;Q$1&amp;"OPTIMISTIC_90",$A$2:$N$841,10,FALSE), VLOOKUP("34"&amp;Q$1&amp;"OPTIMISTIC_90",$A$2:$N$841,10,FALSE), VLOOKUP("35"&amp;Q$1&amp;"OPTIMISTIC_90",$A$2:$N$841,10,FALSE), VLOOKUP("36"&amp;Q$1&amp;"OPTIMISTIC_90",$A$2:$N$841,10,FALSE), VLOOKUP("37"&amp;Q$1&amp;"OPTIMISTIC_90",$A$2:$N$841,10,FALSE), VLOOKUP("38"&amp;Q$1&amp;"OPTIMISTIC_90",$A$2:$N$841,10,FALSE), VLOOKUP("39"&amp;Q$1&amp;"OPTIMISTIC_90",$A$2:$N$841,10,FALSE), VLOOKUP("40"&amp;Q$1&amp;"OPTIMISTIC_90",$A$2:$N$841,10,FALSE), VLOOKUP("41"&amp;Q$1&amp;"OPTIMISTIC_90",$A$2:$N$841,10,FALSE), VLOOKUP("42"&amp;Q$1&amp;"OPTIMISTIC_90",$A$2:$N$841,10,FALSE), VLOOKUP("43"&amp;Q$1&amp;"OPTIMISTIC_90",$A$2:$N$841,10,FALSE), VLOOKUP("44"&amp;Q$1&amp;"OPTIMISTIC_90",$A$2:$N$841,10,FALSE), VLOOKUP("45"&amp;Q$1&amp;"OPTIMISTIC_90",$A$2:$N$841,10,FALSE), VLOOKUP("46"&amp;Q$1&amp;"OPTIMISTIC_90",$A$2:$N$841,10,FALSE), VLOOKUP("47"&amp;Q$1&amp;"OPTIMISTIC_90",$A$2:$N$841,10,FALSE), VLOOKUP("48"&amp;Q$1&amp;"OPTIMISTIC_90",$A$2:$N$841,10,FALSE), VLOOKUP("49"&amp;Q$1&amp;"OPTIMISTIC_90",$A$2:$N$841,10,FALSE), VLOOKUP("50"&amp;Q$1&amp;"OPTIMISTIC_90",$A$2:$N$841,10,FALSE))</f>
        <v>2.8580173010177463E-2</v>
      </c>
      <c r="R13" s="23">
        <f t="shared" ref="R13:W13" si="7">AVERAGE(VLOOKUP("11"&amp;R$1&amp;"OPTIMISTIC_90",$A$2:$N$841,10,FALSE), VLOOKUP("12"&amp;R$1&amp;"OPTIMISTIC_90",$A$2:$N$841,10,FALSE), VLOOKUP("13"&amp;R$1&amp;"OPTIMISTIC_90",$A$2:$N$841,10,FALSE), VLOOKUP("14"&amp;R$1&amp;"OPTIMISTIC_90",$A$2:$N$841,10,FALSE), VLOOKUP("15"&amp;R$1&amp;"OPTIMISTIC_90",$A$2:$N$841,10,FALSE), VLOOKUP("16"&amp;R$1&amp;"OPTIMISTIC_90",$A$2:$N$841,10,FALSE), VLOOKUP("17"&amp;R$1&amp;"OPTIMISTIC_90",$A$2:$N$841,10,FALSE), VLOOKUP("18"&amp;R$1&amp;"OPTIMISTIC_90",$A$2:$N$841,10,FALSE), VLOOKUP("19"&amp;R$1&amp;"OPTIMISTIC_90",$A$2:$N$841,10,FALSE), VLOOKUP("20"&amp;R$1&amp;"OPTIMISTIC_90",$A$2:$N$841,10,FALSE), VLOOKUP("21"&amp;R$1&amp;"OPTIMISTIC_90",$A$2:$N$841,10,FALSE), VLOOKUP("22"&amp;R$1&amp;"OPTIMISTIC_90",$A$2:$N$841,10,FALSE), VLOOKUP("23"&amp;R$1&amp;"OPTIMISTIC_90",$A$2:$N$841,10,FALSE), VLOOKUP("24"&amp;R$1&amp;"OPTIMISTIC_90",$A$2:$N$841,10,FALSE), VLOOKUP("25"&amp;R$1&amp;"OPTIMISTIC_90",$A$2:$N$841,10,FALSE), VLOOKUP("26"&amp;R$1&amp;"OPTIMISTIC_90",$A$2:$N$841,10,FALSE), VLOOKUP("27"&amp;R$1&amp;"OPTIMISTIC_90",$A$2:$N$841,10,FALSE), VLOOKUP("28"&amp;R$1&amp;"OPTIMISTIC_90",$A$2:$N$841,10,FALSE), VLOOKUP("29"&amp;R$1&amp;"OPTIMISTIC_90",$A$2:$N$841,10,FALSE), VLOOKUP("30"&amp;R$1&amp;"OPTIMISTIC_90",$A$2:$N$841,10,FALSE), VLOOKUP("31"&amp;R$1&amp;"OPTIMISTIC_90",$A$2:$N$841,10,FALSE), VLOOKUP("32"&amp;R$1&amp;"OPTIMISTIC_90",$A$2:$N$841,10,FALSE), VLOOKUP("33"&amp;R$1&amp;"OPTIMISTIC_90",$A$2:$N$841,10,FALSE), VLOOKUP("34"&amp;R$1&amp;"OPTIMISTIC_90",$A$2:$N$841,10,FALSE), VLOOKUP("35"&amp;R$1&amp;"OPTIMISTIC_90",$A$2:$N$841,10,FALSE), VLOOKUP("36"&amp;R$1&amp;"OPTIMISTIC_90",$A$2:$N$841,10,FALSE), VLOOKUP("37"&amp;R$1&amp;"OPTIMISTIC_90",$A$2:$N$841,10,FALSE), VLOOKUP("38"&amp;R$1&amp;"OPTIMISTIC_90",$A$2:$N$841,10,FALSE), VLOOKUP("39"&amp;R$1&amp;"OPTIMISTIC_90",$A$2:$N$841,10,FALSE), VLOOKUP("40"&amp;R$1&amp;"OPTIMISTIC_90",$A$2:$N$841,10,FALSE), VLOOKUP("41"&amp;R$1&amp;"OPTIMISTIC_90",$A$2:$N$841,10,FALSE), VLOOKUP("42"&amp;R$1&amp;"OPTIMISTIC_90",$A$2:$N$841,10,FALSE), VLOOKUP("43"&amp;R$1&amp;"OPTIMISTIC_90",$A$2:$N$841,10,FALSE), VLOOKUP("44"&amp;R$1&amp;"OPTIMISTIC_90",$A$2:$N$841,10,FALSE), VLOOKUP("45"&amp;R$1&amp;"OPTIMISTIC_90",$A$2:$N$841,10,FALSE), VLOOKUP("46"&amp;R$1&amp;"OPTIMISTIC_90",$A$2:$N$841,10,FALSE), VLOOKUP("47"&amp;R$1&amp;"OPTIMISTIC_90",$A$2:$N$841,10,FALSE), VLOOKUP("48"&amp;R$1&amp;"OPTIMISTIC_90",$A$2:$N$841,10,FALSE), VLOOKUP("49"&amp;R$1&amp;"OPTIMISTIC_90",$A$2:$N$841,10,FALSE), VLOOKUP("50"&amp;R$1&amp;"OPTIMISTIC_90",$A$2:$N$841,10,FALSE))</f>
        <v>2.7990167402128591E-2</v>
      </c>
      <c r="S13" s="23">
        <f t="shared" si="7"/>
        <v>2.5408509858612417E-2</v>
      </c>
      <c r="T13" s="23">
        <f t="shared" si="7"/>
        <v>2.452559835175671E-2</v>
      </c>
      <c r="U13" s="23">
        <f t="shared" si="7"/>
        <v>2.4344562228224474E-2</v>
      </c>
      <c r="V13" s="23">
        <f t="shared" si="7"/>
        <v>2.3833419962971662E-2</v>
      </c>
      <c r="W13" s="23">
        <f t="shared" si="7"/>
        <v>2.3183926763536221E-2</v>
      </c>
      <c r="X13" s="22">
        <f t="shared" si="6"/>
        <v>2.5409479653915368E-2</v>
      </c>
    </row>
    <row r="14" spans="1:24" x14ac:dyDescent="0.25">
      <c r="A14" s="20" t="str">
        <f t="shared" si="0"/>
        <v>112PESSIMISTIC_10</v>
      </c>
      <c r="B14" s="20">
        <v>484484121</v>
      </c>
      <c r="C14" s="20">
        <v>11</v>
      </c>
      <c r="D14" s="20">
        <v>2</v>
      </c>
      <c r="E14" s="20">
        <v>2001</v>
      </c>
      <c r="F14" s="20" t="s">
        <v>19</v>
      </c>
      <c r="G14" s="20" t="s">
        <v>20</v>
      </c>
      <c r="H14" s="20"/>
      <c r="I14" s="20">
        <v>-1.7802715298042E-3</v>
      </c>
      <c r="J14" s="20">
        <v>2.7507317881925101E-3</v>
      </c>
      <c r="K14" s="20">
        <v>-4.5310033179967102E-3</v>
      </c>
      <c r="L14" s="20">
        <v>1.24786845498704E-2</v>
      </c>
      <c r="M14" s="20">
        <v>1.0698413020066199E-2</v>
      </c>
      <c r="N14" s="20">
        <v>6013840</v>
      </c>
    </row>
    <row r="15" spans="1:24" x14ac:dyDescent="0.25">
      <c r="A15" s="20" t="str">
        <f t="shared" si="0"/>
        <v>112NEUTRAL</v>
      </c>
      <c r="B15" s="20">
        <v>1936968121</v>
      </c>
      <c r="C15" s="20">
        <v>11</v>
      </c>
      <c r="D15" s="20">
        <v>2</v>
      </c>
      <c r="E15" s="20">
        <v>4001</v>
      </c>
      <c r="F15" s="20" t="s">
        <v>21</v>
      </c>
      <c r="G15" s="20" t="s">
        <v>20</v>
      </c>
      <c r="H15" s="20"/>
      <c r="I15" s="20">
        <v>1.5984234055322899E-2</v>
      </c>
      <c r="J15" s="20">
        <v>2.3521022202698399E-2</v>
      </c>
      <c r="K15" s="20">
        <v>-7.5367881473755701E-3</v>
      </c>
      <c r="L15" s="20">
        <v>1.3765631828927901E-2</v>
      </c>
      <c r="M15" s="20">
        <v>2.9749865884250798E-2</v>
      </c>
      <c r="N15" s="20">
        <v>6013840</v>
      </c>
    </row>
    <row r="16" spans="1:24" x14ac:dyDescent="0.25">
      <c r="A16" s="20" t="str">
        <f t="shared" si="0"/>
        <v>112OPTIMISTIC_90</v>
      </c>
      <c r="B16" s="20">
        <v>4357452121</v>
      </c>
      <c r="C16" s="20">
        <v>11</v>
      </c>
      <c r="D16" s="20">
        <v>2</v>
      </c>
      <c r="E16" s="20">
        <v>6001</v>
      </c>
      <c r="F16" s="20" t="s">
        <v>22</v>
      </c>
      <c r="G16" s="20" t="s">
        <v>20</v>
      </c>
      <c r="H16" s="20"/>
      <c r="I16" s="20">
        <v>3.4117870488621103E-2</v>
      </c>
      <c r="J16" s="20">
        <v>3.34873076245032E-2</v>
      </c>
      <c r="K16" s="21">
        <v>6.3056286411788899E-4</v>
      </c>
      <c r="L16" s="20">
        <v>1.5934339732667401E-2</v>
      </c>
      <c r="M16" s="20">
        <v>5.0052210221288501E-2</v>
      </c>
      <c r="N16" s="20">
        <v>6013840</v>
      </c>
    </row>
    <row r="17" spans="1:14" x14ac:dyDescent="0.25">
      <c r="A17" s="20" t="str">
        <f t="shared" si="0"/>
        <v>114PESSIMISTIC_10</v>
      </c>
      <c r="B17" s="20">
        <v>2.3472486350114266E+17</v>
      </c>
      <c r="C17" s="20">
        <v>11</v>
      </c>
      <c r="D17" s="20">
        <v>4</v>
      </c>
      <c r="E17" s="20">
        <v>2001</v>
      </c>
      <c r="F17" s="20" t="s">
        <v>19</v>
      </c>
      <c r="G17" s="20" t="s">
        <v>20</v>
      </c>
      <c r="H17" s="20"/>
      <c r="I17" s="20">
        <v>1.6911775240604401E-3</v>
      </c>
      <c r="J17" s="20">
        <v>4.6495965436779097E-3</v>
      </c>
      <c r="K17" s="20">
        <v>-2.9584190196174599E-3</v>
      </c>
      <c r="L17" s="20">
        <v>1.41164368555757E-2</v>
      </c>
      <c r="M17" s="20">
        <v>1.580761437963614E-2</v>
      </c>
      <c r="N17" s="20">
        <v>12469960</v>
      </c>
    </row>
    <row r="18" spans="1:14" x14ac:dyDescent="0.25">
      <c r="A18" s="20" t="str">
        <f t="shared" si="0"/>
        <v>114NEUTRAL</v>
      </c>
      <c r="B18" s="20">
        <v>3.7518455017702707E+18</v>
      </c>
      <c r="C18" s="20">
        <v>11</v>
      </c>
      <c r="D18" s="20">
        <v>4</v>
      </c>
      <c r="E18" s="20">
        <v>4001</v>
      </c>
      <c r="F18" s="20" t="s">
        <v>21</v>
      </c>
      <c r="G18" s="20" t="s">
        <v>20</v>
      </c>
      <c r="H18" s="20"/>
      <c r="I18" s="20">
        <v>4.89378197532832E-2</v>
      </c>
      <c r="J18" s="20">
        <v>2.5471188507571501E-2</v>
      </c>
      <c r="K18" s="20">
        <v>2.3466631245711599E-2</v>
      </c>
      <c r="L18" s="20">
        <v>1.7637672850078799E-2</v>
      </c>
      <c r="M18" s="20">
        <v>6.6575492603361999E-2</v>
      </c>
      <c r="N18" s="20">
        <v>12469960</v>
      </c>
    </row>
    <row r="19" spans="1:14" x14ac:dyDescent="0.25">
      <c r="A19" s="20" t="str">
        <f t="shared" si="0"/>
        <v>114OPTIMISTIC_90</v>
      </c>
      <c r="B19" s="20">
        <v>1.8987388986807398E+19</v>
      </c>
      <c r="C19" s="20">
        <v>11</v>
      </c>
      <c r="D19" s="20">
        <v>4</v>
      </c>
      <c r="E19" s="20">
        <v>6001</v>
      </c>
      <c r="F19" s="20" t="s">
        <v>22</v>
      </c>
      <c r="G19" s="20" t="s">
        <v>20</v>
      </c>
      <c r="H19" s="20"/>
      <c r="I19" s="20">
        <v>9.2474906664532702E-2</v>
      </c>
      <c r="J19" s="20">
        <v>2.4491599673966E-2</v>
      </c>
      <c r="K19" s="20">
        <v>6.7983306990566594E-2</v>
      </c>
      <c r="L19" s="20">
        <v>2.2801881343908498E-2</v>
      </c>
      <c r="M19" s="20">
        <v>0.1152767880084412</v>
      </c>
      <c r="N19" s="20">
        <v>12469960</v>
      </c>
    </row>
    <row r="20" spans="1:14" x14ac:dyDescent="0.25">
      <c r="A20" s="20" t="str">
        <f t="shared" si="0"/>
        <v>113PESSIMISTIC_10</v>
      </c>
      <c r="B20" s="20">
        <v>10663979987331</v>
      </c>
      <c r="C20" s="20">
        <v>11</v>
      </c>
      <c r="D20" s="20">
        <v>3</v>
      </c>
      <c r="E20" s="20">
        <v>2001</v>
      </c>
      <c r="F20" s="20" t="s">
        <v>19</v>
      </c>
      <c r="G20" s="20" t="s">
        <v>20</v>
      </c>
      <c r="H20" s="20"/>
      <c r="I20" s="20">
        <v>3.72904837370691E-3</v>
      </c>
      <c r="J20" s="20">
        <v>5.7475544743224001E-3</v>
      </c>
      <c r="K20" s="20">
        <v>-2.0185061006154901E-3</v>
      </c>
      <c r="L20" s="20">
        <v>1.3020560264488499E-2</v>
      </c>
      <c r="M20" s="20">
        <v>1.6749608638195409E-2</v>
      </c>
      <c r="N20" s="20">
        <v>18497720</v>
      </c>
    </row>
    <row r="21" spans="1:14" x14ac:dyDescent="0.25">
      <c r="A21" s="20" t="str">
        <f t="shared" si="0"/>
        <v>113NEUTRAL</v>
      </c>
      <c r="B21" s="20">
        <v>85247903973331</v>
      </c>
      <c r="C21" s="20">
        <v>11</v>
      </c>
      <c r="D21" s="20">
        <v>3</v>
      </c>
      <c r="E21" s="20">
        <v>4001</v>
      </c>
      <c r="F21" s="20" t="s">
        <v>21</v>
      </c>
      <c r="G21" s="20" t="s">
        <v>20</v>
      </c>
      <c r="H21" s="20"/>
      <c r="I21" s="20">
        <v>2.8675102477625201E-2</v>
      </c>
      <c r="J21" s="20">
        <v>2.5144103966932601E-2</v>
      </c>
      <c r="K21" s="20">
        <v>3.5309985106925998E-3</v>
      </c>
      <c r="L21" s="20">
        <v>1.5307098848240301E-2</v>
      </c>
      <c r="M21" s="20">
        <v>4.39822013258655E-2</v>
      </c>
      <c r="N21" s="20">
        <v>18497720</v>
      </c>
    </row>
    <row r="22" spans="1:14" x14ac:dyDescent="0.25">
      <c r="A22" s="20" t="str">
        <f t="shared" si="0"/>
        <v>113OPTIMISTIC_90</v>
      </c>
      <c r="B22" s="20">
        <v>287639771959331</v>
      </c>
      <c r="C22" s="20">
        <v>11</v>
      </c>
      <c r="D22" s="20">
        <v>3</v>
      </c>
      <c r="E22" s="20">
        <v>6001</v>
      </c>
      <c r="F22" s="20" t="s">
        <v>22</v>
      </c>
      <c r="G22" s="20" t="s">
        <v>20</v>
      </c>
      <c r="H22" s="20"/>
      <c r="I22" s="20">
        <v>5.6489539453490702E-2</v>
      </c>
      <c r="J22" s="20">
        <v>2.7703645981658798E-2</v>
      </c>
      <c r="K22" s="20">
        <v>2.87858934718319E-2</v>
      </c>
      <c r="L22" s="20">
        <v>1.8686676199981499E-2</v>
      </c>
      <c r="M22" s="20">
        <v>7.5176215653472198E-2</v>
      </c>
      <c r="N22" s="20">
        <v>18497720</v>
      </c>
    </row>
    <row r="23" spans="1:14" x14ac:dyDescent="0.25">
      <c r="A23" s="20" t="str">
        <f t="shared" si="0"/>
        <v>121PESSIMISTIC_10</v>
      </c>
      <c r="B23" s="20">
        <v>24012</v>
      </c>
      <c r="C23" s="20">
        <v>12</v>
      </c>
      <c r="D23" s="20">
        <v>1</v>
      </c>
      <c r="E23" s="20">
        <v>2001</v>
      </c>
      <c r="F23" s="20" t="s">
        <v>19</v>
      </c>
      <c r="G23" s="20" t="s">
        <v>20</v>
      </c>
      <c r="H23" s="20"/>
      <c r="I23" s="20">
        <v>-2.4140223528055201E-3</v>
      </c>
      <c r="J23" s="20">
        <v>1.13654866073993E-2</v>
      </c>
      <c r="K23" s="20">
        <v>-1.37795089602048E-2</v>
      </c>
      <c r="L23" s="20">
        <v>1.22391153753475E-2</v>
      </c>
      <c r="M23" s="20">
        <v>9.8250930225419787E-3</v>
      </c>
      <c r="N23" s="20">
        <v>7137</v>
      </c>
    </row>
    <row r="24" spans="1:14" x14ac:dyDescent="0.25">
      <c r="A24" s="20" t="str">
        <f t="shared" si="0"/>
        <v>121NEUTRAL</v>
      </c>
      <c r="B24" s="20">
        <v>48012</v>
      </c>
      <c r="C24" s="20">
        <v>12</v>
      </c>
      <c r="D24" s="20">
        <v>1</v>
      </c>
      <c r="E24" s="20">
        <v>4001</v>
      </c>
      <c r="F24" s="20" t="s">
        <v>21</v>
      </c>
      <c r="G24" s="20" t="s">
        <v>20</v>
      </c>
      <c r="H24" s="20"/>
      <c r="I24" s="20">
        <v>1.09872376073516E-2</v>
      </c>
      <c r="J24" s="20">
        <v>2.0624387314101801E-2</v>
      </c>
      <c r="K24" s="20">
        <v>-9.6371497067502202E-3</v>
      </c>
      <c r="L24" s="20">
        <v>1.3228361757664399E-2</v>
      </c>
      <c r="M24" s="20">
        <v>2.4215599365016001E-2</v>
      </c>
      <c r="N24" s="20">
        <v>7137</v>
      </c>
    </row>
    <row r="25" spans="1:14" x14ac:dyDescent="0.25">
      <c r="A25" s="20" t="str">
        <f t="shared" si="0"/>
        <v>121OPTIMISTIC_90</v>
      </c>
      <c r="B25" s="20">
        <v>72012</v>
      </c>
      <c r="C25" s="20">
        <v>12</v>
      </c>
      <c r="D25" s="20">
        <v>1</v>
      </c>
      <c r="E25" s="20">
        <v>6001</v>
      </c>
      <c r="F25" s="20" t="s">
        <v>22</v>
      </c>
      <c r="G25" s="20" t="s">
        <v>20</v>
      </c>
      <c r="H25" s="20"/>
      <c r="I25" s="20">
        <v>3.5359250312276803E-2</v>
      </c>
      <c r="J25" s="20">
        <v>3.3073513269178997E-2</v>
      </c>
      <c r="K25" s="20">
        <v>2.2857370430977501E-3</v>
      </c>
      <c r="L25" s="20">
        <v>1.6349466913650901E-2</v>
      </c>
      <c r="M25" s="20">
        <v>5.1708717225927708E-2</v>
      </c>
      <c r="N25" s="20">
        <v>7137</v>
      </c>
    </row>
    <row r="26" spans="1:14" x14ac:dyDescent="0.25">
      <c r="A26" s="20" t="str">
        <f t="shared" si="0"/>
        <v>127PESSIMISTIC_10</v>
      </c>
      <c r="B26" s="20">
        <v>4.6025481730348245E+30</v>
      </c>
      <c r="C26" s="20">
        <v>12</v>
      </c>
      <c r="D26" s="20">
        <v>7</v>
      </c>
      <c r="E26" s="20">
        <v>2001</v>
      </c>
      <c r="F26" s="20" t="s">
        <v>19</v>
      </c>
      <c r="G26" s="20" t="s">
        <v>20</v>
      </c>
      <c r="H26" s="20"/>
      <c r="I26" s="20">
        <v>-1.19794671095929E-3</v>
      </c>
      <c r="J26" s="20">
        <v>4.5561119203290004E-3</v>
      </c>
      <c r="K26" s="20">
        <v>-5.7540586312882997E-3</v>
      </c>
      <c r="L26" s="20">
        <v>1.42857046188084E-2</v>
      </c>
      <c r="M26" s="20">
        <v>1.308775790784911E-2</v>
      </c>
      <c r="N26" s="20">
        <v>114816</v>
      </c>
    </row>
    <row r="27" spans="1:14" x14ac:dyDescent="0.25">
      <c r="A27" s="20" t="str">
        <f t="shared" si="0"/>
        <v>127NEUTRAL</v>
      </c>
      <c r="B27" s="20">
        <v>5.8809648271930851E+32</v>
      </c>
      <c r="C27" s="20">
        <v>12</v>
      </c>
      <c r="D27" s="20">
        <v>7</v>
      </c>
      <c r="E27" s="20">
        <v>4001</v>
      </c>
      <c r="F27" s="20" t="s">
        <v>21</v>
      </c>
      <c r="G27" s="20" t="s">
        <v>20</v>
      </c>
      <c r="H27" s="20"/>
      <c r="I27" s="20">
        <v>8.7319893855529504E-2</v>
      </c>
      <c r="J27" s="20">
        <v>2.44453249463365E-2</v>
      </c>
      <c r="K27" s="20">
        <v>6.2874568909192893E-2</v>
      </c>
      <c r="L27" s="20">
        <v>2.0245730455094198E-2</v>
      </c>
      <c r="M27" s="20">
        <v>0.10756562431062371</v>
      </c>
      <c r="N27" s="20">
        <v>114816</v>
      </c>
    </row>
    <row r="28" spans="1:14" x14ac:dyDescent="0.25">
      <c r="A28" s="20" t="str">
        <f t="shared" si="0"/>
        <v>127OPTIMISTIC_90</v>
      </c>
      <c r="B28" s="20">
        <v>1.0042321238942857E+34</v>
      </c>
      <c r="C28" s="20">
        <v>12</v>
      </c>
      <c r="D28" s="20">
        <v>7</v>
      </c>
      <c r="E28" s="20">
        <v>6001</v>
      </c>
      <c r="F28" s="20" t="s">
        <v>22</v>
      </c>
      <c r="G28" s="20" t="s">
        <v>20</v>
      </c>
      <c r="H28" s="20"/>
      <c r="I28" s="20">
        <v>0.15147952158415301</v>
      </c>
      <c r="J28" s="20">
        <v>2.3185836924540099E-2</v>
      </c>
      <c r="K28" s="20">
        <v>0.12829368465961299</v>
      </c>
      <c r="L28" s="20">
        <v>2.6647047756248699E-2</v>
      </c>
      <c r="M28" s="20">
        <v>0.17812656934040172</v>
      </c>
      <c r="N28" s="20">
        <v>114816</v>
      </c>
    </row>
    <row r="29" spans="1:14" x14ac:dyDescent="0.25">
      <c r="A29" s="20" t="str">
        <f t="shared" si="0"/>
        <v>126PESSIMISTIC_10</v>
      </c>
      <c r="B29" s="20">
        <v>1.9167700204209662E+26</v>
      </c>
      <c r="C29" s="20">
        <v>12</v>
      </c>
      <c r="D29" s="20">
        <v>6</v>
      </c>
      <c r="E29" s="20">
        <v>2001</v>
      </c>
      <c r="F29" s="20" t="s">
        <v>19</v>
      </c>
      <c r="G29" s="20" t="s">
        <v>20</v>
      </c>
      <c r="H29" s="20"/>
      <c r="I29" s="20">
        <v>1.1842961314036901E-3</v>
      </c>
      <c r="J29" s="20">
        <v>4.31515717836683E-3</v>
      </c>
      <c r="K29" s="20">
        <v>-3.1308610469631399E-3</v>
      </c>
      <c r="L29" s="20">
        <v>1.42743003021066E-2</v>
      </c>
      <c r="M29" s="20">
        <v>1.545859643351029E-2</v>
      </c>
      <c r="N29" s="20">
        <v>1085565</v>
      </c>
    </row>
    <row r="30" spans="1:14" x14ac:dyDescent="0.25">
      <c r="A30" s="20" t="str">
        <f t="shared" si="0"/>
        <v>126NEUTRAL</v>
      </c>
      <c r="B30" s="20">
        <v>1.2248947819697336E+28</v>
      </c>
      <c r="C30" s="20">
        <v>12</v>
      </c>
      <c r="D30" s="20">
        <v>6</v>
      </c>
      <c r="E30" s="20">
        <v>4001</v>
      </c>
      <c r="F30" s="20" t="s">
        <v>21</v>
      </c>
      <c r="G30" s="20" t="s">
        <v>20</v>
      </c>
      <c r="H30" s="20"/>
      <c r="I30" s="20">
        <v>6.9463382165030299E-2</v>
      </c>
      <c r="J30" s="20">
        <v>2.48861026110005E-2</v>
      </c>
      <c r="K30" s="20">
        <v>4.4577279554029701E-2</v>
      </c>
      <c r="L30" s="20">
        <v>1.9158581403180601E-2</v>
      </c>
      <c r="M30" s="20">
        <v>8.8621963568210893E-2</v>
      </c>
      <c r="N30" s="20">
        <v>1085565</v>
      </c>
    </row>
    <row r="31" spans="1:14" x14ac:dyDescent="0.25">
      <c r="A31" s="20" t="str">
        <f t="shared" si="0"/>
        <v>126OPTIMISTIC_90</v>
      </c>
      <c r="B31" s="20">
        <v>1.3945344163393402E+29</v>
      </c>
      <c r="C31" s="20">
        <v>12</v>
      </c>
      <c r="D31" s="20">
        <v>6</v>
      </c>
      <c r="E31" s="20">
        <v>6001</v>
      </c>
      <c r="F31" s="20" t="s">
        <v>22</v>
      </c>
      <c r="G31" s="20" t="s">
        <v>20</v>
      </c>
      <c r="H31" s="20"/>
      <c r="I31" s="20">
        <v>0.12545378628392601</v>
      </c>
      <c r="J31" s="20">
        <v>2.3520939424431699E-2</v>
      </c>
      <c r="K31" s="20">
        <v>0.101932846859495</v>
      </c>
      <c r="L31" s="20">
        <v>2.5529071256453099E-2</v>
      </c>
      <c r="M31" s="20">
        <v>0.1509828575403791</v>
      </c>
      <c r="N31" s="20">
        <v>1085565</v>
      </c>
    </row>
    <row r="32" spans="1:14" x14ac:dyDescent="0.25">
      <c r="A32" s="20" t="str">
        <f t="shared" si="0"/>
        <v>125PESSIMISTIC_10</v>
      </c>
      <c r="B32" s="20">
        <v>7.9825504765157688E+21</v>
      </c>
      <c r="C32" s="20">
        <v>12</v>
      </c>
      <c r="D32" s="20">
        <v>5</v>
      </c>
      <c r="E32" s="20">
        <v>2001</v>
      </c>
      <c r="F32" s="20" t="s">
        <v>19</v>
      </c>
      <c r="G32" s="20" t="s">
        <v>20</v>
      </c>
      <c r="H32" s="20"/>
      <c r="I32" s="21">
        <v>-6.4652253512076298E-4</v>
      </c>
      <c r="J32" s="20">
        <v>2.68106146953162E-3</v>
      </c>
      <c r="K32" s="20">
        <v>-3.3275840046523798E-3</v>
      </c>
      <c r="L32" s="20">
        <v>1.4703049112386001E-2</v>
      </c>
      <c r="M32" s="20">
        <v>1.4056526577265237E-2</v>
      </c>
      <c r="N32" s="20">
        <v>3276000</v>
      </c>
    </row>
    <row r="33" spans="1:14" x14ac:dyDescent="0.25">
      <c r="A33" s="20" t="str">
        <f t="shared" si="0"/>
        <v>125NEUTRAL</v>
      </c>
      <c r="B33" s="20">
        <v>2.5512263225229807E+23</v>
      </c>
      <c r="C33" s="20">
        <v>12</v>
      </c>
      <c r="D33" s="20">
        <v>5</v>
      </c>
      <c r="E33" s="20">
        <v>4001</v>
      </c>
      <c r="F33" s="20" t="s">
        <v>21</v>
      </c>
      <c r="G33" s="20" t="s">
        <v>20</v>
      </c>
      <c r="H33" s="20"/>
      <c r="I33" s="20">
        <v>6.3306307275275905E-2</v>
      </c>
      <c r="J33" s="20">
        <v>2.5546943965337299E-2</v>
      </c>
      <c r="K33" s="20">
        <v>3.77593633099386E-2</v>
      </c>
      <c r="L33" s="20">
        <v>1.91123260785762E-2</v>
      </c>
      <c r="M33" s="20">
        <v>8.2418633353852105E-2</v>
      </c>
      <c r="N33" s="20">
        <v>3276000</v>
      </c>
    </row>
    <row r="34" spans="1:14" x14ac:dyDescent="0.25">
      <c r="A34" s="20" t="str">
        <f t="shared" si="0"/>
        <v>125OPTIMISTIC_90</v>
      </c>
      <c r="B34" s="20">
        <v>1.936530600926707E+24</v>
      </c>
      <c r="C34" s="20">
        <v>12</v>
      </c>
      <c r="D34" s="20">
        <v>5</v>
      </c>
      <c r="E34" s="20">
        <v>6001</v>
      </c>
      <c r="F34" s="20" t="s">
        <v>22</v>
      </c>
      <c r="G34" s="20" t="s">
        <v>20</v>
      </c>
      <c r="H34" s="20"/>
      <c r="I34" s="20">
        <v>0.120225720699583</v>
      </c>
      <c r="J34" s="20">
        <v>2.3904644426991899E-2</v>
      </c>
      <c r="K34" s="20">
        <v>9.6321076272591205E-2</v>
      </c>
      <c r="L34" s="20">
        <v>2.5904946650869599E-2</v>
      </c>
      <c r="M34" s="20">
        <v>0.1461306673504526</v>
      </c>
      <c r="N34" s="20">
        <v>3276000</v>
      </c>
    </row>
    <row r="35" spans="1:14" x14ac:dyDescent="0.25">
      <c r="A35" s="20" t="str">
        <f t="shared" si="0"/>
        <v>122PESSIMISTIC_10</v>
      </c>
      <c r="B35" s="20">
        <v>576576144</v>
      </c>
      <c r="C35" s="20">
        <v>12</v>
      </c>
      <c r="D35" s="20">
        <v>2</v>
      </c>
      <c r="E35" s="20">
        <v>2001</v>
      </c>
      <c r="F35" s="20" t="s">
        <v>19</v>
      </c>
      <c r="G35" s="20" t="s">
        <v>20</v>
      </c>
      <c r="H35" s="20"/>
      <c r="I35" s="20">
        <v>-1.4593508502563899E-3</v>
      </c>
      <c r="J35" s="20">
        <v>3.2338089092238602E-3</v>
      </c>
      <c r="K35" s="20">
        <v>-4.6931597594802501E-3</v>
      </c>
      <c r="L35" s="20">
        <v>1.2518895911879701E-2</v>
      </c>
      <c r="M35" s="20">
        <v>1.1059545061623311E-2</v>
      </c>
      <c r="N35" s="20">
        <v>5863494</v>
      </c>
    </row>
    <row r="36" spans="1:14" x14ac:dyDescent="0.25">
      <c r="A36" s="20" t="str">
        <f t="shared" si="0"/>
        <v>122NEUTRAL</v>
      </c>
      <c r="B36" s="20">
        <v>2305152144</v>
      </c>
      <c r="C36" s="20">
        <v>12</v>
      </c>
      <c r="D36" s="20">
        <v>2</v>
      </c>
      <c r="E36" s="20">
        <v>4001</v>
      </c>
      <c r="F36" s="20" t="s">
        <v>21</v>
      </c>
      <c r="G36" s="20" t="s">
        <v>20</v>
      </c>
      <c r="H36" s="20"/>
      <c r="I36" s="20">
        <v>1.5951724104291E-2</v>
      </c>
      <c r="J36" s="20">
        <v>2.3531464272845599E-2</v>
      </c>
      <c r="K36" s="20">
        <v>-7.57974016855467E-3</v>
      </c>
      <c r="L36" s="20">
        <v>1.37784624719124E-2</v>
      </c>
      <c r="M36" s="20">
        <v>2.97301865762034E-2</v>
      </c>
      <c r="N36" s="20">
        <v>5863494</v>
      </c>
    </row>
    <row r="37" spans="1:14" x14ac:dyDescent="0.25">
      <c r="A37" s="20" t="str">
        <f t="shared" si="0"/>
        <v>122OPTIMISTIC_90</v>
      </c>
      <c r="B37" s="20">
        <v>5185728144</v>
      </c>
      <c r="C37" s="20">
        <v>12</v>
      </c>
      <c r="D37" s="20">
        <v>2</v>
      </c>
      <c r="E37" s="20">
        <v>6001</v>
      </c>
      <c r="F37" s="20" t="s">
        <v>22</v>
      </c>
      <c r="G37" s="20" t="s">
        <v>20</v>
      </c>
      <c r="H37" s="20"/>
      <c r="I37" s="20">
        <v>3.3596156565935002E-2</v>
      </c>
      <c r="J37" s="20">
        <v>3.29486520656996E-2</v>
      </c>
      <c r="K37" s="21">
        <v>6.4750450023542895E-4</v>
      </c>
      <c r="L37" s="20">
        <v>1.59024476287562E-2</v>
      </c>
      <c r="M37" s="20">
        <v>4.9498604194691202E-2</v>
      </c>
      <c r="N37" s="20">
        <v>5863494</v>
      </c>
    </row>
    <row r="38" spans="1:14" x14ac:dyDescent="0.25">
      <c r="A38" s="20" t="str">
        <f t="shared" si="0"/>
        <v>124PESSIMISTIC_10</v>
      </c>
      <c r="B38" s="20">
        <v>3.3244004982990874E+17</v>
      </c>
      <c r="C38" s="20">
        <v>12</v>
      </c>
      <c r="D38" s="20">
        <v>4</v>
      </c>
      <c r="E38" s="20">
        <v>2001</v>
      </c>
      <c r="F38" s="20" t="s">
        <v>19</v>
      </c>
      <c r="G38" s="20" t="s">
        <v>20</v>
      </c>
      <c r="H38" s="20"/>
      <c r="I38" s="20">
        <v>2.83661944023716E-3</v>
      </c>
      <c r="J38" s="20">
        <v>3.8045800413437601E-3</v>
      </c>
      <c r="K38" s="21">
        <v>-9.6796060110659801E-4</v>
      </c>
      <c r="L38" s="20">
        <v>1.4231384207924001E-2</v>
      </c>
      <c r="M38" s="20">
        <v>1.7068003648161162E-2</v>
      </c>
      <c r="N38" s="20">
        <v>12158211</v>
      </c>
    </row>
    <row r="39" spans="1:14" x14ac:dyDescent="0.25">
      <c r="A39" s="20" t="str">
        <f t="shared" si="0"/>
        <v>124NEUTRAL</v>
      </c>
      <c r="B39" s="20">
        <v>5.3137264069877965E+18</v>
      </c>
      <c r="C39" s="20">
        <v>12</v>
      </c>
      <c r="D39" s="20">
        <v>4</v>
      </c>
      <c r="E39" s="20">
        <v>4001</v>
      </c>
      <c r="F39" s="20" t="s">
        <v>21</v>
      </c>
      <c r="G39" s="20" t="s">
        <v>20</v>
      </c>
      <c r="H39" s="20"/>
      <c r="I39" s="20">
        <v>4.86890267131301E-2</v>
      </c>
      <c r="J39" s="20">
        <v>2.5436101682725101E-2</v>
      </c>
      <c r="K39" s="20">
        <v>2.3252925030404901E-2</v>
      </c>
      <c r="L39" s="20">
        <v>1.76500690270592E-2</v>
      </c>
      <c r="M39" s="20">
        <v>6.6339095740189299E-2</v>
      </c>
      <c r="N39" s="20">
        <v>12158211</v>
      </c>
    </row>
    <row r="40" spans="1:14" x14ac:dyDescent="0.25">
      <c r="A40" s="20" t="str">
        <f t="shared" si="0"/>
        <v>124OPTIMISTIC_90</v>
      </c>
      <c r="B40" s="20">
        <v>2.6891776383473684E+19</v>
      </c>
      <c r="C40" s="20">
        <v>12</v>
      </c>
      <c r="D40" s="20">
        <v>4</v>
      </c>
      <c r="E40" s="20">
        <v>6001</v>
      </c>
      <c r="F40" s="20" t="s">
        <v>22</v>
      </c>
      <c r="G40" s="20" t="s">
        <v>20</v>
      </c>
      <c r="H40" s="20"/>
      <c r="I40" s="20">
        <v>9.1021825843571505E-2</v>
      </c>
      <c r="J40" s="20">
        <v>2.4606211850469899E-2</v>
      </c>
      <c r="K40" s="20">
        <v>6.6415613993101502E-2</v>
      </c>
      <c r="L40" s="20">
        <v>2.2711483299601001E-2</v>
      </c>
      <c r="M40" s="20">
        <v>0.11373330914317251</v>
      </c>
      <c r="N40" s="20">
        <v>12158211</v>
      </c>
    </row>
    <row r="41" spans="1:14" x14ac:dyDescent="0.25">
      <c r="A41" s="20" t="str">
        <f t="shared" si="0"/>
        <v>123PESSIMISTIC_10</v>
      </c>
      <c r="B41" s="20">
        <v>13844746369728</v>
      </c>
      <c r="C41" s="20">
        <v>12</v>
      </c>
      <c r="D41" s="20">
        <v>3</v>
      </c>
      <c r="E41" s="20">
        <v>2001</v>
      </c>
      <c r="F41" s="20" t="s">
        <v>19</v>
      </c>
      <c r="G41" s="20" t="s">
        <v>20</v>
      </c>
      <c r="H41" s="20"/>
      <c r="I41" s="20">
        <v>4.2098904839549204E-3</v>
      </c>
      <c r="J41" s="20">
        <v>5.7977871759082797E-3</v>
      </c>
      <c r="K41" s="20">
        <v>-1.5878966919533599E-3</v>
      </c>
      <c r="L41" s="20">
        <v>1.30870716758189E-2</v>
      </c>
      <c r="M41" s="20">
        <v>1.7296962159773818E-2</v>
      </c>
      <c r="N41" s="20">
        <v>18035277</v>
      </c>
    </row>
    <row r="42" spans="1:14" x14ac:dyDescent="0.25">
      <c r="A42" s="20" t="str">
        <f t="shared" si="0"/>
        <v>123NEUTRAL</v>
      </c>
      <c r="B42" s="20">
        <v>110674964737728</v>
      </c>
      <c r="C42" s="20">
        <v>12</v>
      </c>
      <c r="D42" s="20">
        <v>3</v>
      </c>
      <c r="E42" s="20">
        <v>4001</v>
      </c>
      <c r="F42" s="20" t="s">
        <v>21</v>
      </c>
      <c r="G42" s="20" t="s">
        <v>20</v>
      </c>
      <c r="H42" s="20"/>
      <c r="I42" s="20">
        <v>2.85857845459245E-2</v>
      </c>
      <c r="J42" s="20">
        <v>2.4893975939012498E-2</v>
      </c>
      <c r="K42" s="20">
        <v>3.6918086069119799E-3</v>
      </c>
      <c r="L42" s="20">
        <v>1.53212108812067E-2</v>
      </c>
      <c r="M42" s="20">
        <v>4.3906995427131196E-2</v>
      </c>
      <c r="N42" s="20">
        <v>18035277</v>
      </c>
    </row>
    <row r="43" spans="1:14" x14ac:dyDescent="0.25">
      <c r="A43" s="20" t="str">
        <f t="shared" si="0"/>
        <v>123OPTIMISTIC_90</v>
      </c>
      <c r="B43" s="20">
        <v>373434655105728</v>
      </c>
      <c r="C43" s="20">
        <v>12</v>
      </c>
      <c r="D43" s="20">
        <v>3</v>
      </c>
      <c r="E43" s="20">
        <v>6001</v>
      </c>
      <c r="F43" s="20" t="s">
        <v>22</v>
      </c>
      <c r="G43" s="20" t="s">
        <v>20</v>
      </c>
      <c r="H43" s="20"/>
      <c r="I43" s="20">
        <v>5.5669851611295798E-2</v>
      </c>
      <c r="J43" s="20">
        <v>2.7607549871610799E-2</v>
      </c>
      <c r="K43" s="20">
        <v>2.8062301739684999E-2</v>
      </c>
      <c r="L43" s="20">
        <v>1.8625357126784099E-2</v>
      </c>
      <c r="M43" s="20">
        <v>7.4295208738079904E-2</v>
      </c>
      <c r="N43" s="20">
        <v>18035277</v>
      </c>
    </row>
    <row r="44" spans="1:14" x14ac:dyDescent="0.25">
      <c r="A44" s="20" t="str">
        <f t="shared" si="0"/>
        <v>131PESSIMISTIC_10</v>
      </c>
      <c r="B44" s="20">
        <v>26013</v>
      </c>
      <c r="C44" s="20">
        <v>13</v>
      </c>
      <c r="D44" s="20">
        <v>1</v>
      </c>
      <c r="E44" s="20">
        <v>2001</v>
      </c>
      <c r="F44" s="20" t="s">
        <v>19</v>
      </c>
      <c r="G44" s="20" t="s">
        <v>20</v>
      </c>
      <c r="H44" s="20"/>
      <c r="I44" s="20">
        <v>-2.5201383040711601E-3</v>
      </c>
      <c r="J44" s="20">
        <v>1.1372328413008901E-2</v>
      </c>
      <c r="K44" s="20">
        <v>-1.3892466717080099E-2</v>
      </c>
      <c r="L44" s="20">
        <v>1.22489584173979E-2</v>
      </c>
      <c r="M44" s="20">
        <v>9.7288201133267395E-3</v>
      </c>
      <c r="N44" s="20">
        <v>6954</v>
      </c>
    </row>
    <row r="45" spans="1:14" x14ac:dyDescent="0.25">
      <c r="A45" s="20" t="str">
        <f t="shared" si="0"/>
        <v>131NEUTRAL</v>
      </c>
      <c r="B45" s="20">
        <v>52013</v>
      </c>
      <c r="C45" s="20">
        <v>13</v>
      </c>
      <c r="D45" s="20">
        <v>1</v>
      </c>
      <c r="E45" s="20">
        <v>4001</v>
      </c>
      <c r="F45" s="20" t="s">
        <v>21</v>
      </c>
      <c r="G45" s="20" t="s">
        <v>20</v>
      </c>
      <c r="H45" s="20"/>
      <c r="I45" s="20">
        <v>1.1368516472506999E-2</v>
      </c>
      <c r="J45" s="20">
        <v>2.1333479860231801E-2</v>
      </c>
      <c r="K45" s="20">
        <v>-9.9649633877247901E-3</v>
      </c>
      <c r="L45" s="20">
        <v>1.33169033559988E-2</v>
      </c>
      <c r="M45" s="20">
        <v>2.4685419828505799E-2</v>
      </c>
      <c r="N45" s="20">
        <v>6954</v>
      </c>
    </row>
    <row r="46" spans="1:14" x14ac:dyDescent="0.25">
      <c r="A46" s="20" t="str">
        <f t="shared" si="0"/>
        <v>131OPTIMISTIC_90</v>
      </c>
      <c r="B46" s="20">
        <v>78013</v>
      </c>
      <c r="C46" s="20">
        <v>13</v>
      </c>
      <c r="D46" s="20">
        <v>1</v>
      </c>
      <c r="E46" s="20">
        <v>6001</v>
      </c>
      <c r="F46" s="20" t="s">
        <v>22</v>
      </c>
      <c r="G46" s="20" t="s">
        <v>20</v>
      </c>
      <c r="H46" s="20"/>
      <c r="I46" s="20">
        <v>3.47103729456157E-2</v>
      </c>
      <c r="J46" s="20">
        <v>3.0989994875445199E-2</v>
      </c>
      <c r="K46" s="20">
        <v>3.7203780701704401E-3</v>
      </c>
      <c r="L46" s="20">
        <v>1.62622299816923E-2</v>
      </c>
      <c r="M46" s="20">
        <v>5.0972602927308E-2</v>
      </c>
      <c r="N46" s="20">
        <v>6954</v>
      </c>
    </row>
    <row r="47" spans="1:14" x14ac:dyDescent="0.25">
      <c r="A47" s="20" t="str">
        <f t="shared" si="0"/>
        <v>137PESSIMISTIC_10</v>
      </c>
      <c r="B47" s="20">
        <v>8.0599637137761676E+30</v>
      </c>
      <c r="C47" s="20">
        <v>13</v>
      </c>
      <c r="D47" s="20">
        <v>7</v>
      </c>
      <c r="E47" s="20">
        <v>2001</v>
      </c>
      <c r="F47" s="20" t="s">
        <v>19</v>
      </c>
      <c r="G47" s="20" t="s">
        <v>20</v>
      </c>
      <c r="H47" s="20"/>
      <c r="I47" s="20">
        <v>3.7692160222075801E-3</v>
      </c>
      <c r="J47" s="20">
        <v>5.0105445643786597E-3</v>
      </c>
      <c r="K47" s="20">
        <v>-1.2413285421710701E-3</v>
      </c>
      <c r="L47" s="20">
        <v>1.4267173700639599E-2</v>
      </c>
      <c r="M47" s="20">
        <v>1.8036389722847178E-2</v>
      </c>
      <c r="N47" s="20">
        <v>111872</v>
      </c>
    </row>
    <row r="48" spans="1:14" x14ac:dyDescent="0.25">
      <c r="A48" s="20" t="str">
        <f t="shared" si="0"/>
        <v>137NEUTRAL</v>
      </c>
      <c r="B48" s="20">
        <v>1.029872177913901E+33</v>
      </c>
      <c r="C48" s="20">
        <v>13</v>
      </c>
      <c r="D48" s="20">
        <v>7</v>
      </c>
      <c r="E48" s="20">
        <v>4001</v>
      </c>
      <c r="F48" s="20" t="s">
        <v>21</v>
      </c>
      <c r="G48" s="20" t="s">
        <v>20</v>
      </c>
      <c r="H48" s="20"/>
      <c r="I48" s="20">
        <v>8.7623311340398302E-2</v>
      </c>
      <c r="J48" s="20">
        <v>2.4364557826655499E-2</v>
      </c>
      <c r="K48" s="20">
        <v>6.3258753513742702E-2</v>
      </c>
      <c r="L48" s="20">
        <v>2.0476622039044701E-2</v>
      </c>
      <c r="M48" s="20">
        <v>0.108099933379443</v>
      </c>
      <c r="N48" s="20">
        <v>111872</v>
      </c>
    </row>
    <row r="49" spans="1:14" x14ac:dyDescent="0.25">
      <c r="A49" s="20" t="str">
        <f t="shared" si="0"/>
        <v>137OPTIMISTIC_90</v>
      </c>
      <c r="B49" s="20">
        <v>1.7586072268004642E+34</v>
      </c>
      <c r="C49" s="20">
        <v>13</v>
      </c>
      <c r="D49" s="20">
        <v>7</v>
      </c>
      <c r="E49" s="20">
        <v>6001</v>
      </c>
      <c r="F49" s="20" t="s">
        <v>22</v>
      </c>
      <c r="G49" s="20" t="s">
        <v>20</v>
      </c>
      <c r="H49" s="20"/>
      <c r="I49" s="20">
        <v>0.148566147534063</v>
      </c>
      <c r="J49" s="20">
        <v>2.3309219289121101E-2</v>
      </c>
      <c r="K49" s="20">
        <v>0.125256928244942</v>
      </c>
      <c r="L49" s="20">
        <v>2.66273605073017E-2</v>
      </c>
      <c r="M49" s="20">
        <v>0.17519350804136469</v>
      </c>
      <c r="N49" s="20">
        <v>111872</v>
      </c>
    </row>
    <row r="50" spans="1:14" x14ac:dyDescent="0.25">
      <c r="A50" s="20" t="str">
        <f t="shared" si="0"/>
        <v>136PESSIMISTIC_10</v>
      </c>
      <c r="B50" s="20">
        <v>3.0984368253473908E+26</v>
      </c>
      <c r="C50" s="20">
        <v>13</v>
      </c>
      <c r="D50" s="20">
        <v>6</v>
      </c>
      <c r="E50" s="20">
        <v>2001</v>
      </c>
      <c r="F50" s="20" t="s">
        <v>19</v>
      </c>
      <c r="G50" s="20" t="s">
        <v>20</v>
      </c>
      <c r="H50" s="20"/>
      <c r="I50" s="20">
        <v>4.5784389298482104E-3</v>
      </c>
      <c r="J50" s="20">
        <v>4.5625029196178996E-3</v>
      </c>
      <c r="K50" s="21">
        <v>1.59360102303107E-5</v>
      </c>
      <c r="L50" s="20">
        <v>1.4320213518213E-2</v>
      </c>
      <c r="M50" s="20">
        <v>1.8898652448061212E-2</v>
      </c>
      <c r="N50" s="20">
        <v>1057730</v>
      </c>
    </row>
    <row r="51" spans="1:14" x14ac:dyDescent="0.25">
      <c r="A51" s="20" t="str">
        <f t="shared" si="0"/>
        <v>136NEUTRAL</v>
      </c>
      <c r="B51" s="20">
        <v>1.9800284119622035E+28</v>
      </c>
      <c r="C51" s="20">
        <v>13</v>
      </c>
      <c r="D51" s="20">
        <v>6</v>
      </c>
      <c r="E51" s="20">
        <v>4001</v>
      </c>
      <c r="F51" s="20" t="s">
        <v>21</v>
      </c>
      <c r="G51" s="20" t="s">
        <v>20</v>
      </c>
      <c r="H51" s="20"/>
      <c r="I51" s="20">
        <v>6.9392605046234998E-2</v>
      </c>
      <c r="J51" s="20">
        <v>2.50963767197078E-2</v>
      </c>
      <c r="K51" s="20">
        <v>4.4296228326527097E-2</v>
      </c>
      <c r="L51" s="20">
        <v>1.9220384644130201E-2</v>
      </c>
      <c r="M51" s="20">
        <v>8.8612989690365199E-2</v>
      </c>
      <c r="N51" s="20">
        <v>1057730</v>
      </c>
    </row>
    <row r="52" spans="1:14" x14ac:dyDescent="0.25">
      <c r="A52" s="20" t="str">
        <f t="shared" si="0"/>
        <v>136OPTIMISTIC_90</v>
      </c>
      <c r="B52" s="20">
        <v>2.2542489415872537E+29</v>
      </c>
      <c r="C52" s="20">
        <v>13</v>
      </c>
      <c r="D52" s="20">
        <v>6</v>
      </c>
      <c r="E52" s="20">
        <v>6001</v>
      </c>
      <c r="F52" s="20" t="s">
        <v>22</v>
      </c>
      <c r="G52" s="20" t="s">
        <v>20</v>
      </c>
      <c r="H52" s="20"/>
      <c r="I52" s="20">
        <v>0.12329234663418399</v>
      </c>
      <c r="J52" s="20">
        <v>2.34819359572646E-2</v>
      </c>
      <c r="K52" s="20">
        <v>9.9810410676920203E-2</v>
      </c>
      <c r="L52" s="20">
        <v>2.5452176324715699E-2</v>
      </c>
      <c r="M52" s="20">
        <v>0.1487445229588997</v>
      </c>
      <c r="N52" s="20">
        <v>1057730</v>
      </c>
    </row>
    <row r="53" spans="1:14" x14ac:dyDescent="0.25">
      <c r="A53" s="20" t="str">
        <f t="shared" si="0"/>
        <v>135PESSIMISTIC_10</v>
      </c>
      <c r="B53" s="20">
        <v>1.1911109158295432E+22</v>
      </c>
      <c r="C53" s="20">
        <v>13</v>
      </c>
      <c r="D53" s="20">
        <v>5</v>
      </c>
      <c r="E53" s="20">
        <v>2001</v>
      </c>
      <c r="F53" s="20" t="s">
        <v>19</v>
      </c>
      <c r="G53" s="20" t="s">
        <v>20</v>
      </c>
      <c r="H53" s="20"/>
      <c r="I53" s="20">
        <v>1.78308315953201E-3</v>
      </c>
      <c r="J53" s="20">
        <v>2.9358766921150298E-3</v>
      </c>
      <c r="K53" s="20">
        <v>-1.1527935325830101E-3</v>
      </c>
      <c r="L53" s="20">
        <v>1.4748013849116099E-2</v>
      </c>
      <c r="M53" s="20">
        <v>1.6531097008648108E-2</v>
      </c>
      <c r="N53" s="20">
        <v>3192000</v>
      </c>
    </row>
    <row r="54" spans="1:14" x14ac:dyDescent="0.25">
      <c r="A54" s="20" t="str">
        <f t="shared" si="0"/>
        <v>135NEUTRAL</v>
      </c>
      <c r="B54" s="20">
        <v>3.8067952472693432E+23</v>
      </c>
      <c r="C54" s="20">
        <v>13</v>
      </c>
      <c r="D54" s="20">
        <v>5</v>
      </c>
      <c r="E54" s="20">
        <v>4001</v>
      </c>
      <c r="F54" s="20" t="s">
        <v>21</v>
      </c>
      <c r="G54" s="20" t="s">
        <v>20</v>
      </c>
      <c r="H54" s="20"/>
      <c r="I54" s="20">
        <v>6.3017752708086794E-2</v>
      </c>
      <c r="J54" s="20">
        <v>2.53718319815265E-2</v>
      </c>
      <c r="K54" s="20">
        <v>3.76459207265602E-2</v>
      </c>
      <c r="L54" s="20">
        <v>1.9098839712505401E-2</v>
      </c>
      <c r="M54" s="20">
        <v>8.2116592420592188E-2</v>
      </c>
      <c r="N54" s="20">
        <v>3192000</v>
      </c>
    </row>
    <row r="55" spans="1:14" x14ac:dyDescent="0.25">
      <c r="A55" s="20" t="str">
        <f t="shared" si="0"/>
        <v>135OPTIMISTIC_90</v>
      </c>
      <c r="B55" s="20">
        <v>2.8895811487665566E+24</v>
      </c>
      <c r="C55" s="20">
        <v>13</v>
      </c>
      <c r="D55" s="20">
        <v>5</v>
      </c>
      <c r="E55" s="20">
        <v>6001</v>
      </c>
      <c r="F55" s="20" t="s">
        <v>22</v>
      </c>
      <c r="G55" s="20" t="s">
        <v>20</v>
      </c>
      <c r="H55" s="20"/>
      <c r="I55" s="20">
        <v>0.11828545668839401</v>
      </c>
      <c r="J55" s="20">
        <v>2.4001821438124502E-2</v>
      </c>
      <c r="K55" s="20">
        <v>9.4283635250269796E-2</v>
      </c>
      <c r="L55" s="20">
        <v>2.57785317213821E-2</v>
      </c>
      <c r="M55" s="20">
        <v>0.14406398840977611</v>
      </c>
      <c r="N55" s="20">
        <v>3192000</v>
      </c>
    </row>
    <row r="56" spans="1:14" x14ac:dyDescent="0.25">
      <c r="A56" s="20" t="str">
        <f t="shared" si="0"/>
        <v>132PESSIMISTIC_10</v>
      </c>
      <c r="B56" s="20">
        <v>676676169</v>
      </c>
      <c r="C56" s="20">
        <v>13</v>
      </c>
      <c r="D56" s="20">
        <v>2</v>
      </c>
      <c r="E56" s="20">
        <v>2001</v>
      </c>
      <c r="F56" s="20" t="s">
        <v>19</v>
      </c>
      <c r="G56" s="20" t="s">
        <v>20</v>
      </c>
      <c r="H56" s="20"/>
      <c r="I56" s="20">
        <v>-1.12338326392058E-3</v>
      </c>
      <c r="J56" s="20">
        <v>3.7252108497223199E-3</v>
      </c>
      <c r="K56" s="20">
        <v>-4.8485941136429097E-3</v>
      </c>
      <c r="L56" s="20">
        <v>1.25522604783126E-2</v>
      </c>
      <c r="M56" s="20">
        <v>1.142887721439202E-2</v>
      </c>
      <c r="N56" s="20">
        <v>5713148</v>
      </c>
    </row>
    <row r="57" spans="1:14" x14ac:dyDescent="0.25">
      <c r="A57" s="20" t="str">
        <f t="shared" si="0"/>
        <v>132NEUTRAL</v>
      </c>
      <c r="B57" s="20">
        <v>2705352169</v>
      </c>
      <c r="C57" s="20">
        <v>13</v>
      </c>
      <c r="D57" s="20">
        <v>2</v>
      </c>
      <c r="E57" s="20">
        <v>4001</v>
      </c>
      <c r="F57" s="20" t="s">
        <v>21</v>
      </c>
      <c r="G57" s="20" t="s">
        <v>20</v>
      </c>
      <c r="H57" s="20"/>
      <c r="I57" s="20">
        <v>1.5894199378567699E-2</v>
      </c>
      <c r="J57" s="20">
        <v>2.34653637190127E-2</v>
      </c>
      <c r="K57" s="20">
        <v>-7.5711643404450203E-3</v>
      </c>
      <c r="L57" s="20">
        <v>1.37911510900155E-2</v>
      </c>
      <c r="M57" s="20">
        <v>2.9685350468583199E-2</v>
      </c>
      <c r="N57" s="20">
        <v>5713148</v>
      </c>
    </row>
    <row r="58" spans="1:14" x14ac:dyDescent="0.25">
      <c r="A58" s="20" t="str">
        <f t="shared" si="0"/>
        <v>132OPTIMISTIC_90</v>
      </c>
      <c r="B58" s="20">
        <v>6086028169</v>
      </c>
      <c r="C58" s="20">
        <v>13</v>
      </c>
      <c r="D58" s="20">
        <v>2</v>
      </c>
      <c r="E58" s="20">
        <v>6001</v>
      </c>
      <c r="F58" s="20" t="s">
        <v>22</v>
      </c>
      <c r="G58" s="20" t="s">
        <v>20</v>
      </c>
      <c r="H58" s="20"/>
      <c r="I58" s="20">
        <v>3.3144915893278601E-2</v>
      </c>
      <c r="J58" s="20">
        <v>3.2517323773947497E-2</v>
      </c>
      <c r="K58" s="21">
        <v>6.2759211933105497E-4</v>
      </c>
      <c r="L58" s="20">
        <v>1.5875341795811501E-2</v>
      </c>
      <c r="M58" s="20">
        <v>4.9020257689090102E-2</v>
      </c>
      <c r="N58" s="20">
        <v>5713148</v>
      </c>
    </row>
    <row r="59" spans="1:14" x14ac:dyDescent="0.25">
      <c r="A59" s="20" t="str">
        <f t="shared" si="0"/>
        <v>134PESSIMISTIC_10</v>
      </c>
      <c r="B59" s="20">
        <v>4.5789063769251654E+17</v>
      </c>
      <c r="C59" s="20">
        <v>13</v>
      </c>
      <c r="D59" s="20">
        <v>4</v>
      </c>
      <c r="E59" s="20">
        <v>2001</v>
      </c>
      <c r="F59" s="20" t="s">
        <v>19</v>
      </c>
      <c r="G59" s="20" t="s">
        <v>20</v>
      </c>
      <c r="H59" s="20"/>
      <c r="I59" s="20">
        <v>4.1673976862950301E-3</v>
      </c>
      <c r="J59" s="20">
        <v>3.6947493143111299E-3</v>
      </c>
      <c r="K59" s="21">
        <v>4.7264837198390802E-4</v>
      </c>
      <c r="L59" s="20">
        <v>1.42920966535373E-2</v>
      </c>
      <c r="M59" s="20">
        <v>1.8459494339832329E-2</v>
      </c>
      <c r="N59" s="20">
        <v>11846462</v>
      </c>
    </row>
    <row r="60" spans="1:14" x14ac:dyDescent="0.25">
      <c r="A60" s="20" t="str">
        <f t="shared" si="0"/>
        <v>134NEUTRAL</v>
      </c>
      <c r="B60" s="20">
        <v>7.3189303583130051E+18</v>
      </c>
      <c r="C60" s="20">
        <v>13</v>
      </c>
      <c r="D60" s="20">
        <v>4</v>
      </c>
      <c r="E60" s="20">
        <v>4001</v>
      </c>
      <c r="F60" s="20" t="s">
        <v>21</v>
      </c>
      <c r="G60" s="20" t="s">
        <v>20</v>
      </c>
      <c r="H60" s="20"/>
      <c r="I60" s="20">
        <v>4.8464556649016902E-2</v>
      </c>
      <c r="J60" s="20">
        <v>2.53559349653922E-2</v>
      </c>
      <c r="K60" s="20">
        <v>2.3108621683624701E-2</v>
      </c>
      <c r="L60" s="20">
        <v>1.7661717438207401E-2</v>
      </c>
      <c r="M60" s="20">
        <v>6.6126274087224296E-2</v>
      </c>
      <c r="N60" s="20">
        <v>11846462</v>
      </c>
    </row>
    <row r="61" spans="1:14" x14ac:dyDescent="0.25">
      <c r="A61" s="20" t="str">
        <f t="shared" si="0"/>
        <v>134OPTIMISTIC_90</v>
      </c>
      <c r="B61" s="20">
        <v>3.7039738873861489E+19</v>
      </c>
      <c r="C61" s="20">
        <v>13</v>
      </c>
      <c r="D61" s="20">
        <v>4</v>
      </c>
      <c r="E61" s="20">
        <v>6001</v>
      </c>
      <c r="F61" s="20" t="s">
        <v>22</v>
      </c>
      <c r="G61" s="20" t="s">
        <v>20</v>
      </c>
      <c r="H61" s="20"/>
      <c r="I61" s="20">
        <v>8.9679316314312807E-2</v>
      </c>
      <c r="J61" s="20">
        <v>2.4693557030422499E-2</v>
      </c>
      <c r="K61" s="20">
        <v>6.4985759283890193E-2</v>
      </c>
      <c r="L61" s="20">
        <v>2.2618217660465598E-2</v>
      </c>
      <c r="M61" s="20">
        <v>0.1122975339747784</v>
      </c>
      <c r="N61" s="20">
        <v>11846462</v>
      </c>
    </row>
    <row r="62" spans="1:14" x14ac:dyDescent="0.25">
      <c r="A62" s="20" t="str">
        <f t="shared" si="0"/>
        <v>133PESSIMISTIC_10</v>
      </c>
      <c r="B62" s="20">
        <v>17602377184197</v>
      </c>
      <c r="C62" s="20">
        <v>13</v>
      </c>
      <c r="D62" s="20">
        <v>3</v>
      </c>
      <c r="E62" s="20">
        <v>2001</v>
      </c>
      <c r="F62" s="20" t="s">
        <v>19</v>
      </c>
      <c r="G62" s="20" t="s">
        <v>20</v>
      </c>
      <c r="H62" s="20"/>
      <c r="I62" s="20">
        <v>4.7290111730098304E-3</v>
      </c>
      <c r="J62" s="20">
        <v>6.1989716152632797E-3</v>
      </c>
      <c r="K62" s="20">
        <v>-1.46996044225344E-3</v>
      </c>
      <c r="L62" s="20">
        <v>1.3140948463006201E-2</v>
      </c>
      <c r="M62" s="20">
        <v>1.7869959636016029E-2</v>
      </c>
      <c r="N62" s="20">
        <v>17572834</v>
      </c>
    </row>
    <row r="63" spans="1:14" x14ac:dyDescent="0.25">
      <c r="A63" s="20" t="str">
        <f t="shared" si="0"/>
        <v>133NEUTRAL</v>
      </c>
      <c r="B63" s="20">
        <v>140713482366197</v>
      </c>
      <c r="C63" s="20">
        <v>13</v>
      </c>
      <c r="D63" s="20">
        <v>3</v>
      </c>
      <c r="E63" s="20">
        <v>4001</v>
      </c>
      <c r="F63" s="20" t="s">
        <v>21</v>
      </c>
      <c r="G63" s="20" t="s">
        <v>20</v>
      </c>
      <c r="H63" s="20"/>
      <c r="I63" s="20">
        <v>2.8494261990362899E-2</v>
      </c>
      <c r="J63" s="20">
        <v>2.4719651963689401E-2</v>
      </c>
      <c r="K63" s="20">
        <v>3.7746100266735599E-3</v>
      </c>
      <c r="L63" s="20">
        <v>1.53379186438223E-2</v>
      </c>
      <c r="M63" s="20">
        <v>4.3832180634185203E-2</v>
      </c>
      <c r="N63" s="20">
        <v>17572834</v>
      </c>
    </row>
    <row r="64" spans="1:14" x14ac:dyDescent="0.25">
      <c r="A64" s="20" t="str">
        <f t="shared" si="0"/>
        <v>133OPTIMISTIC_90</v>
      </c>
      <c r="B64" s="20">
        <v>474789315548197</v>
      </c>
      <c r="C64" s="20">
        <v>13</v>
      </c>
      <c r="D64" s="20">
        <v>3</v>
      </c>
      <c r="E64" s="20">
        <v>6001</v>
      </c>
      <c r="F64" s="20" t="s">
        <v>22</v>
      </c>
      <c r="G64" s="20" t="s">
        <v>20</v>
      </c>
      <c r="H64" s="20"/>
      <c r="I64" s="20">
        <v>5.4920678444500597E-2</v>
      </c>
      <c r="J64" s="20">
        <v>2.7454161448433601E-2</v>
      </c>
      <c r="K64" s="20">
        <v>2.7466516996067E-2</v>
      </c>
      <c r="L64" s="20">
        <v>1.8563969935534601E-2</v>
      </c>
      <c r="M64" s="20">
        <v>7.3484648380035197E-2</v>
      </c>
      <c r="N64" s="20">
        <v>17572834</v>
      </c>
    </row>
    <row r="65" spans="1:14" x14ac:dyDescent="0.25">
      <c r="A65" s="20" t="str">
        <f t="shared" si="0"/>
        <v>141PESSIMISTIC_10</v>
      </c>
      <c r="B65" s="20">
        <v>28014</v>
      </c>
      <c r="C65" s="20">
        <v>14</v>
      </c>
      <c r="D65" s="20">
        <v>1</v>
      </c>
      <c r="E65" s="20">
        <v>2001</v>
      </c>
      <c r="F65" s="20" t="s">
        <v>19</v>
      </c>
      <c r="G65" s="20" t="s">
        <v>20</v>
      </c>
      <c r="H65" s="20"/>
      <c r="I65" s="20">
        <v>-2.5771751197235502E-3</v>
      </c>
      <c r="J65" s="20">
        <v>1.14667519231839E-2</v>
      </c>
      <c r="K65" s="20">
        <v>-1.4043927042907399E-2</v>
      </c>
      <c r="L65" s="20">
        <v>1.2262997352089E-2</v>
      </c>
      <c r="M65" s="20">
        <v>9.68582223236545E-3</v>
      </c>
      <c r="N65" s="20">
        <v>6771</v>
      </c>
    </row>
    <row r="66" spans="1:14" x14ac:dyDescent="0.25">
      <c r="A66" s="20" t="str">
        <f t="shared" si="0"/>
        <v>141NEUTRAL</v>
      </c>
      <c r="B66" s="20">
        <v>56014</v>
      </c>
      <c r="C66" s="20">
        <v>14</v>
      </c>
      <c r="D66" s="20">
        <v>1</v>
      </c>
      <c r="E66" s="20">
        <v>4001</v>
      </c>
      <c r="F66" s="20" t="s">
        <v>21</v>
      </c>
      <c r="G66" s="20" t="s">
        <v>20</v>
      </c>
      <c r="H66" s="20"/>
      <c r="I66" s="20">
        <v>1.15809533481692E-2</v>
      </c>
      <c r="J66" s="20">
        <v>2.0735543957019299E-2</v>
      </c>
      <c r="K66" s="20">
        <v>-9.1545906088501498E-3</v>
      </c>
      <c r="L66" s="20">
        <v>1.33688436751067E-2</v>
      </c>
      <c r="M66" s="20">
        <v>2.4949797023275898E-2</v>
      </c>
      <c r="N66" s="20">
        <v>6771</v>
      </c>
    </row>
    <row r="67" spans="1:14" x14ac:dyDescent="0.25">
      <c r="A67" s="20" t="str">
        <f t="shared" ref="A67:A130" si="8">C67&amp;D67&amp;F67</f>
        <v>141OPTIMISTIC_90</v>
      </c>
      <c r="B67" s="20">
        <v>84014</v>
      </c>
      <c r="C67" s="20">
        <v>14</v>
      </c>
      <c r="D67" s="20">
        <v>1</v>
      </c>
      <c r="E67" s="20">
        <v>6001</v>
      </c>
      <c r="F67" s="20" t="s">
        <v>22</v>
      </c>
      <c r="G67" s="20" t="s">
        <v>20</v>
      </c>
      <c r="H67" s="20"/>
      <c r="I67" s="20">
        <v>3.4146306299839502E-2</v>
      </c>
      <c r="J67" s="20">
        <v>2.9108857637573701E-2</v>
      </c>
      <c r="K67" s="20">
        <v>5.0374486622657396E-3</v>
      </c>
      <c r="L67" s="20">
        <v>1.6205248266345999E-2</v>
      </c>
      <c r="M67" s="20">
        <v>5.0351554566185501E-2</v>
      </c>
      <c r="N67" s="20">
        <v>6771</v>
      </c>
    </row>
    <row r="68" spans="1:14" x14ac:dyDescent="0.25">
      <c r="A68" s="20" t="str">
        <f t="shared" si="8"/>
        <v>147PESSIMISTIC_10</v>
      </c>
      <c r="B68" s="20">
        <v>1.3540224658727774E+31</v>
      </c>
      <c r="C68" s="20">
        <v>14</v>
      </c>
      <c r="D68" s="20">
        <v>7</v>
      </c>
      <c r="E68" s="20">
        <v>2001</v>
      </c>
      <c r="F68" s="20" t="s">
        <v>19</v>
      </c>
      <c r="G68" s="20" t="s">
        <v>20</v>
      </c>
      <c r="H68" s="20"/>
      <c r="I68" s="20">
        <v>8.6780185428851908E-3</v>
      </c>
      <c r="J68" s="20">
        <v>6.5267685957324196E-3</v>
      </c>
      <c r="K68" s="20">
        <v>2.1512499471527599E-3</v>
      </c>
      <c r="L68" s="20">
        <v>1.43919979970136E-2</v>
      </c>
      <c r="M68" s="20">
        <v>2.3070016539898791E-2</v>
      </c>
      <c r="N68" s="20">
        <v>108928</v>
      </c>
    </row>
    <row r="69" spans="1:14" x14ac:dyDescent="0.25">
      <c r="A69" s="20" t="str">
        <f t="shared" si="8"/>
        <v>147NEUTRAL</v>
      </c>
      <c r="B69" s="20">
        <v>1.7301195332794193E+33</v>
      </c>
      <c r="C69" s="20">
        <v>14</v>
      </c>
      <c r="D69" s="20">
        <v>7</v>
      </c>
      <c r="E69" s="20">
        <v>4001</v>
      </c>
      <c r="F69" s="20" t="s">
        <v>21</v>
      </c>
      <c r="G69" s="20" t="s">
        <v>20</v>
      </c>
      <c r="H69" s="20"/>
      <c r="I69" s="20">
        <v>8.8087787295319395E-2</v>
      </c>
      <c r="J69" s="20">
        <v>2.4597623953756101E-2</v>
      </c>
      <c r="K69" s="20">
        <v>6.3490163341563197E-2</v>
      </c>
      <c r="L69" s="20">
        <v>2.04942418987758E-2</v>
      </c>
      <c r="M69" s="20">
        <v>0.10858202919409519</v>
      </c>
      <c r="N69" s="20">
        <v>108928</v>
      </c>
    </row>
    <row r="70" spans="1:14" x14ac:dyDescent="0.25">
      <c r="A70" s="20" t="str">
        <f t="shared" si="8"/>
        <v>147OPTIMISTIC_90</v>
      </c>
      <c r="B70" s="20">
        <v>2.9543479081228275E+34</v>
      </c>
      <c r="C70" s="20">
        <v>14</v>
      </c>
      <c r="D70" s="20">
        <v>7</v>
      </c>
      <c r="E70" s="20">
        <v>6001</v>
      </c>
      <c r="F70" s="20" t="s">
        <v>22</v>
      </c>
      <c r="G70" s="20" t="s">
        <v>20</v>
      </c>
      <c r="H70" s="20"/>
      <c r="I70" s="20">
        <v>0.14589677305349899</v>
      </c>
      <c r="J70" s="20">
        <v>2.2869488059273201E-2</v>
      </c>
      <c r="K70" s="20">
        <v>0.12302728499422599</v>
      </c>
      <c r="L70" s="20">
        <v>2.6579054793552201E-2</v>
      </c>
      <c r="M70" s="20">
        <v>0.17247582784705118</v>
      </c>
      <c r="N70" s="20">
        <v>108928</v>
      </c>
    </row>
    <row r="71" spans="1:14" x14ac:dyDescent="0.25">
      <c r="A71" s="20" t="str">
        <f t="shared" si="8"/>
        <v>146PESSIMISTIC_10</v>
      </c>
      <c r="B71" s="20">
        <v>4.8333778320581759E+26</v>
      </c>
      <c r="C71" s="20">
        <v>14</v>
      </c>
      <c r="D71" s="20">
        <v>6</v>
      </c>
      <c r="E71" s="20">
        <v>2001</v>
      </c>
      <c r="F71" s="20" t="s">
        <v>19</v>
      </c>
      <c r="G71" s="20" t="s">
        <v>20</v>
      </c>
      <c r="H71" s="20"/>
      <c r="I71" s="20">
        <v>7.6208302034461699E-3</v>
      </c>
      <c r="J71" s="20">
        <v>5.73147722985778E-3</v>
      </c>
      <c r="K71" s="20">
        <v>1.88935297358838E-3</v>
      </c>
      <c r="L71" s="20">
        <v>1.44574937994631E-2</v>
      </c>
      <c r="M71" s="20">
        <v>2.207832400290927E-2</v>
      </c>
      <c r="N71" s="20">
        <v>1029895</v>
      </c>
    </row>
    <row r="72" spans="1:14" x14ac:dyDescent="0.25">
      <c r="A72" s="20" t="str">
        <f t="shared" si="8"/>
        <v>146NEUTRAL</v>
      </c>
      <c r="B72" s="20">
        <v>3.0887269848241855E+28</v>
      </c>
      <c r="C72" s="20">
        <v>14</v>
      </c>
      <c r="D72" s="20">
        <v>6</v>
      </c>
      <c r="E72" s="20">
        <v>4001</v>
      </c>
      <c r="F72" s="20" t="s">
        <v>21</v>
      </c>
      <c r="G72" s="20" t="s">
        <v>20</v>
      </c>
      <c r="H72" s="20"/>
      <c r="I72" s="20">
        <v>6.9505290892715996E-2</v>
      </c>
      <c r="J72" s="20">
        <v>2.5265937966455002E-2</v>
      </c>
      <c r="K72" s="20">
        <v>4.4239352926261001E-2</v>
      </c>
      <c r="L72" s="20">
        <v>1.9263898345785901E-2</v>
      </c>
      <c r="M72" s="20">
        <v>8.8769189238501897E-2</v>
      </c>
      <c r="N72" s="20">
        <v>1029895</v>
      </c>
    </row>
    <row r="73" spans="1:14" x14ac:dyDescent="0.25">
      <c r="A73" s="20" t="str">
        <f t="shared" si="8"/>
        <v>146OPTIMISTIC_90</v>
      </c>
      <c r="B73" s="20">
        <v>3.516494760543275E+29</v>
      </c>
      <c r="C73" s="20">
        <v>14</v>
      </c>
      <c r="D73" s="20">
        <v>6</v>
      </c>
      <c r="E73" s="20">
        <v>6001</v>
      </c>
      <c r="F73" s="20" t="s">
        <v>22</v>
      </c>
      <c r="G73" s="20" t="s">
        <v>20</v>
      </c>
      <c r="H73" s="20"/>
      <c r="I73" s="20">
        <v>0.12123089514525</v>
      </c>
      <c r="J73" s="20">
        <v>2.3416573080867701E-2</v>
      </c>
      <c r="K73" s="20">
        <v>9.7814322064382495E-2</v>
      </c>
      <c r="L73" s="20">
        <v>2.5337562150069999E-2</v>
      </c>
      <c r="M73" s="20">
        <v>0.14656845729532</v>
      </c>
      <c r="N73" s="20">
        <v>1029895</v>
      </c>
    </row>
    <row r="74" spans="1:14" x14ac:dyDescent="0.25">
      <c r="A74" s="20" t="str">
        <f t="shared" si="8"/>
        <v>145PESSIMISTIC_10</v>
      </c>
      <c r="B74" s="20">
        <v>1.7253436967438338E+22</v>
      </c>
      <c r="C74" s="20">
        <v>14</v>
      </c>
      <c r="D74" s="20">
        <v>5</v>
      </c>
      <c r="E74" s="20">
        <v>2001</v>
      </c>
      <c r="F74" s="20" t="s">
        <v>19</v>
      </c>
      <c r="G74" s="20" t="s">
        <v>20</v>
      </c>
      <c r="H74" s="20"/>
      <c r="I74" s="20">
        <v>3.7638770226444602E-3</v>
      </c>
      <c r="J74" s="20">
        <v>3.6596250767706399E-3</v>
      </c>
      <c r="K74" s="21">
        <v>1.0425194587382299E-4</v>
      </c>
      <c r="L74" s="20">
        <v>1.48568146247063E-2</v>
      </c>
      <c r="M74" s="20">
        <v>1.8620691647350762E-2</v>
      </c>
      <c r="N74" s="20">
        <v>3108000</v>
      </c>
    </row>
    <row r="75" spans="1:14" x14ac:dyDescent="0.25">
      <c r="A75" s="20" t="str">
        <f t="shared" si="8"/>
        <v>145NEUTRAL</v>
      </c>
      <c r="B75" s="20">
        <v>5.5142053501342262E+23</v>
      </c>
      <c r="C75" s="20">
        <v>14</v>
      </c>
      <c r="D75" s="20">
        <v>5</v>
      </c>
      <c r="E75" s="20">
        <v>4001</v>
      </c>
      <c r="F75" s="20" t="s">
        <v>21</v>
      </c>
      <c r="G75" s="20" t="s">
        <v>20</v>
      </c>
      <c r="H75" s="20"/>
      <c r="I75" s="20">
        <v>6.2828111179642002E-2</v>
      </c>
      <c r="J75" s="20">
        <v>2.5512476316401099E-2</v>
      </c>
      <c r="K75" s="20">
        <v>3.7315634863240799E-2</v>
      </c>
      <c r="L75" s="20">
        <v>1.9140721595026201E-2</v>
      </c>
      <c r="M75" s="20">
        <v>8.196883277466821E-2</v>
      </c>
      <c r="N75" s="20">
        <v>3108000</v>
      </c>
    </row>
    <row r="76" spans="1:14" x14ac:dyDescent="0.25">
      <c r="A76" s="20" t="str">
        <f t="shared" si="8"/>
        <v>145OPTIMISTIC_90</v>
      </c>
      <c r="B76" s="20">
        <v>4.1856056854134732E+24</v>
      </c>
      <c r="C76" s="20">
        <v>14</v>
      </c>
      <c r="D76" s="20">
        <v>5</v>
      </c>
      <c r="E76" s="20">
        <v>6001</v>
      </c>
      <c r="F76" s="20" t="s">
        <v>22</v>
      </c>
      <c r="G76" s="20" t="s">
        <v>20</v>
      </c>
      <c r="H76" s="20"/>
      <c r="I76" s="20">
        <v>0.116468323377038</v>
      </c>
      <c r="J76" s="20">
        <v>2.4131723792275999E-2</v>
      </c>
      <c r="K76" s="20">
        <v>9.2336599584762397E-2</v>
      </c>
      <c r="L76" s="20">
        <v>2.56658761297065E-2</v>
      </c>
      <c r="M76" s="20">
        <v>0.1421341995067445</v>
      </c>
      <c r="N76" s="20">
        <v>3108000</v>
      </c>
    </row>
    <row r="77" spans="1:14" x14ac:dyDescent="0.25">
      <c r="A77" s="20" t="str">
        <f t="shared" si="8"/>
        <v>142PESSIMISTIC_10</v>
      </c>
      <c r="B77" s="20">
        <v>784784196</v>
      </c>
      <c r="C77" s="20">
        <v>14</v>
      </c>
      <c r="D77" s="20">
        <v>2</v>
      </c>
      <c r="E77" s="20">
        <v>2001</v>
      </c>
      <c r="F77" s="20" t="s">
        <v>19</v>
      </c>
      <c r="G77" s="20" t="s">
        <v>20</v>
      </c>
      <c r="H77" s="20"/>
      <c r="I77" s="21">
        <v>-7.8301202599095898E-4</v>
      </c>
      <c r="J77" s="20">
        <v>4.2411019709653799E-3</v>
      </c>
      <c r="K77" s="20">
        <v>-5.0241139969563397E-3</v>
      </c>
      <c r="L77" s="20">
        <v>1.25810600378994E-2</v>
      </c>
      <c r="M77" s="20">
        <v>1.1798048011908441E-2</v>
      </c>
      <c r="N77" s="20">
        <v>5562802</v>
      </c>
    </row>
    <row r="78" spans="1:14" x14ac:dyDescent="0.25">
      <c r="A78" s="20" t="str">
        <f t="shared" si="8"/>
        <v>142NEUTRAL</v>
      </c>
      <c r="B78" s="20">
        <v>3137568196</v>
      </c>
      <c r="C78" s="20">
        <v>14</v>
      </c>
      <c r="D78" s="20">
        <v>2</v>
      </c>
      <c r="E78" s="20">
        <v>4001</v>
      </c>
      <c r="F78" s="20" t="s">
        <v>21</v>
      </c>
      <c r="G78" s="20" t="s">
        <v>20</v>
      </c>
      <c r="H78" s="20"/>
      <c r="I78" s="20">
        <v>1.5837772571018802E-2</v>
      </c>
      <c r="J78" s="20">
        <v>2.33863362051853E-2</v>
      </c>
      <c r="K78" s="20">
        <v>-7.5485636341665599E-3</v>
      </c>
      <c r="L78" s="20">
        <v>1.3804111729440601E-2</v>
      </c>
      <c r="M78" s="20">
        <v>2.9641884300459401E-2</v>
      </c>
      <c r="N78" s="20">
        <v>5562802</v>
      </c>
    </row>
    <row r="79" spans="1:14" x14ac:dyDescent="0.25">
      <c r="A79" s="20" t="str">
        <f t="shared" si="8"/>
        <v>142OPTIMISTIC_90</v>
      </c>
      <c r="B79" s="20">
        <v>7058352196</v>
      </c>
      <c r="C79" s="20">
        <v>14</v>
      </c>
      <c r="D79" s="20">
        <v>2</v>
      </c>
      <c r="E79" s="20">
        <v>6001</v>
      </c>
      <c r="F79" s="20" t="s">
        <v>22</v>
      </c>
      <c r="G79" s="20" t="s">
        <v>20</v>
      </c>
      <c r="H79" s="20"/>
      <c r="I79" s="20">
        <v>3.2732163127203201E-2</v>
      </c>
      <c r="J79" s="20">
        <v>3.2116883096140601E-2</v>
      </c>
      <c r="K79" s="21">
        <v>6.1528003106259201E-4</v>
      </c>
      <c r="L79" s="20">
        <v>1.5847091632830702E-2</v>
      </c>
      <c r="M79" s="20">
        <v>4.8579254760033899E-2</v>
      </c>
      <c r="N79" s="20">
        <v>5562802</v>
      </c>
    </row>
    <row r="80" spans="1:14" x14ac:dyDescent="0.25">
      <c r="A80" s="20" t="str">
        <f t="shared" si="8"/>
        <v>144PESSIMISTIC_10</v>
      </c>
      <c r="B80" s="20">
        <v>6.158862342913664E+17</v>
      </c>
      <c r="C80" s="20">
        <v>14</v>
      </c>
      <c r="D80" s="20">
        <v>4</v>
      </c>
      <c r="E80" s="20">
        <v>2001</v>
      </c>
      <c r="F80" s="20" t="s">
        <v>19</v>
      </c>
      <c r="G80" s="20" t="s">
        <v>20</v>
      </c>
      <c r="H80" s="20"/>
      <c r="I80" s="20">
        <v>5.40859375461399E-3</v>
      </c>
      <c r="J80" s="20">
        <v>4.1491302027074602E-3</v>
      </c>
      <c r="K80" s="20">
        <v>1.25946355190653E-3</v>
      </c>
      <c r="L80" s="20">
        <v>1.4364146320783699E-2</v>
      </c>
      <c r="M80" s="20">
        <v>1.9772740075397689E-2</v>
      </c>
      <c r="N80" s="20">
        <v>11534713</v>
      </c>
    </row>
    <row r="81" spans="1:14" x14ac:dyDescent="0.25">
      <c r="A81" s="20" t="str">
        <f t="shared" si="8"/>
        <v>144NEUTRAL</v>
      </c>
      <c r="B81" s="20">
        <v>9.8443341845506949E+18</v>
      </c>
      <c r="C81" s="20">
        <v>14</v>
      </c>
      <c r="D81" s="20">
        <v>4</v>
      </c>
      <c r="E81" s="20">
        <v>4001</v>
      </c>
      <c r="F81" s="20" t="s">
        <v>21</v>
      </c>
      <c r="G81" s="20" t="s">
        <v>20</v>
      </c>
      <c r="H81" s="20"/>
      <c r="I81" s="20">
        <v>4.8246582454276099E-2</v>
      </c>
      <c r="J81" s="20">
        <v>2.5201643669404201E-2</v>
      </c>
      <c r="K81" s="20">
        <v>2.3044938784871901E-2</v>
      </c>
      <c r="L81" s="20">
        <v>1.76612358022161E-2</v>
      </c>
      <c r="M81" s="20">
        <v>6.5907818256492195E-2</v>
      </c>
      <c r="N81" s="20">
        <v>11534713</v>
      </c>
    </row>
    <row r="82" spans="1:14" x14ac:dyDescent="0.25">
      <c r="A82" s="20" t="str">
        <f t="shared" si="8"/>
        <v>144OPTIMISTIC_90</v>
      </c>
      <c r="B82" s="20">
        <v>4.9820335722778026E+19</v>
      </c>
      <c r="C82" s="20">
        <v>14</v>
      </c>
      <c r="D82" s="20">
        <v>4</v>
      </c>
      <c r="E82" s="20">
        <v>6001</v>
      </c>
      <c r="F82" s="20" t="s">
        <v>22</v>
      </c>
      <c r="G82" s="20" t="s">
        <v>20</v>
      </c>
      <c r="H82" s="20"/>
      <c r="I82" s="20">
        <v>8.8478010884547903E-2</v>
      </c>
      <c r="J82" s="20">
        <v>2.4815675096287501E-2</v>
      </c>
      <c r="K82" s="20">
        <v>6.3662335788260402E-2</v>
      </c>
      <c r="L82" s="20">
        <v>2.2522955455112199E-2</v>
      </c>
      <c r="M82" s="20">
        <v>0.1110009663396601</v>
      </c>
      <c r="N82" s="20">
        <v>11534713</v>
      </c>
    </row>
    <row r="83" spans="1:14" x14ac:dyDescent="0.25">
      <c r="A83" s="20" t="str">
        <f t="shared" si="8"/>
        <v>143PESSIMISTIC_10</v>
      </c>
      <c r="B83" s="20">
        <v>21984944466744</v>
      </c>
      <c r="C83" s="20">
        <v>14</v>
      </c>
      <c r="D83" s="20">
        <v>3</v>
      </c>
      <c r="E83" s="20">
        <v>2001</v>
      </c>
      <c r="F83" s="20" t="s">
        <v>19</v>
      </c>
      <c r="G83" s="20" t="s">
        <v>20</v>
      </c>
      <c r="H83" s="20"/>
      <c r="I83" s="20">
        <v>5.2619939369598001E-3</v>
      </c>
      <c r="J83" s="20">
        <v>6.6814429085797402E-3</v>
      </c>
      <c r="K83" s="20">
        <v>-1.4194489716199399E-3</v>
      </c>
      <c r="L83" s="20">
        <v>1.3198829799277599E-2</v>
      </c>
      <c r="M83" s="20">
        <v>1.8460823736237399E-2</v>
      </c>
      <c r="N83" s="20">
        <v>17110391</v>
      </c>
    </row>
    <row r="84" spans="1:14" x14ac:dyDescent="0.25">
      <c r="A84" s="20" t="str">
        <f t="shared" si="8"/>
        <v>143NEUTRAL</v>
      </c>
      <c r="B84" s="20">
        <v>175747744930744</v>
      </c>
      <c r="C84" s="20">
        <v>14</v>
      </c>
      <c r="D84" s="20">
        <v>3</v>
      </c>
      <c r="E84" s="20">
        <v>4001</v>
      </c>
      <c r="F84" s="20" t="s">
        <v>21</v>
      </c>
      <c r="G84" s="20" t="s">
        <v>20</v>
      </c>
      <c r="H84" s="20"/>
      <c r="I84" s="20">
        <v>2.8405674451790201E-2</v>
      </c>
      <c r="J84" s="20">
        <v>2.4407094159068301E-2</v>
      </c>
      <c r="K84" s="20">
        <v>3.9985802927218197E-3</v>
      </c>
      <c r="L84" s="20">
        <v>1.53448830901637E-2</v>
      </c>
      <c r="M84" s="20">
        <v>4.3750557541953901E-2</v>
      </c>
      <c r="N84" s="20">
        <v>17110391</v>
      </c>
    </row>
    <row r="85" spans="1:14" x14ac:dyDescent="0.25">
      <c r="A85" s="20" t="str">
        <f t="shared" si="8"/>
        <v>143OPTIMISTIC_90</v>
      </c>
      <c r="B85" s="20">
        <v>593000401394744</v>
      </c>
      <c r="C85" s="20">
        <v>14</v>
      </c>
      <c r="D85" s="20">
        <v>3</v>
      </c>
      <c r="E85" s="20">
        <v>6001</v>
      </c>
      <c r="F85" s="20" t="s">
        <v>22</v>
      </c>
      <c r="G85" s="20" t="s">
        <v>20</v>
      </c>
      <c r="H85" s="20"/>
      <c r="I85" s="20">
        <v>5.4255652913943901E-2</v>
      </c>
      <c r="J85" s="20">
        <v>2.73532631051067E-2</v>
      </c>
      <c r="K85" s="20">
        <v>2.69023898088371E-2</v>
      </c>
      <c r="L85" s="20">
        <v>1.8508264885061999E-2</v>
      </c>
      <c r="M85" s="20">
        <v>7.2763917799005901E-2</v>
      </c>
      <c r="N85" s="20">
        <v>17110391</v>
      </c>
    </row>
    <row r="86" spans="1:14" x14ac:dyDescent="0.25">
      <c r="A86" s="20" t="str">
        <f t="shared" si="8"/>
        <v>151PESSIMISTIC_10</v>
      </c>
      <c r="B86" s="20">
        <v>30015</v>
      </c>
      <c r="C86" s="20">
        <v>15</v>
      </c>
      <c r="D86" s="20">
        <v>1</v>
      </c>
      <c r="E86" s="20">
        <v>2001</v>
      </c>
      <c r="F86" s="20" t="s">
        <v>19</v>
      </c>
      <c r="G86" s="20" t="s">
        <v>20</v>
      </c>
      <c r="H86" s="20"/>
      <c r="I86" s="20">
        <v>-2.4691098842809498E-3</v>
      </c>
      <c r="J86" s="20">
        <v>1.18659920784618E-2</v>
      </c>
      <c r="K86" s="20">
        <v>-1.4335101962742699E-2</v>
      </c>
      <c r="L86" s="20">
        <v>1.23082587078268E-2</v>
      </c>
      <c r="M86" s="20">
        <v>9.8391488235458503E-3</v>
      </c>
      <c r="N86" s="20">
        <v>6588</v>
      </c>
    </row>
    <row r="87" spans="1:14" x14ac:dyDescent="0.25">
      <c r="A87" s="20" t="str">
        <f t="shared" si="8"/>
        <v>151NEUTRAL</v>
      </c>
      <c r="B87" s="20">
        <v>60015</v>
      </c>
      <c r="C87" s="20">
        <v>15</v>
      </c>
      <c r="D87" s="20">
        <v>1</v>
      </c>
      <c r="E87" s="20">
        <v>4001</v>
      </c>
      <c r="F87" s="20" t="s">
        <v>21</v>
      </c>
      <c r="G87" s="20" t="s">
        <v>20</v>
      </c>
      <c r="H87" s="20"/>
      <c r="I87" s="20">
        <v>1.17363243069685E-2</v>
      </c>
      <c r="J87" s="20">
        <v>2.2039205073163901E-2</v>
      </c>
      <c r="K87" s="20">
        <v>-1.03028807661953E-2</v>
      </c>
      <c r="L87" s="20">
        <v>1.33583670703057E-2</v>
      </c>
      <c r="M87" s="20">
        <v>2.50946913772742E-2</v>
      </c>
      <c r="N87" s="20">
        <v>6588</v>
      </c>
    </row>
    <row r="88" spans="1:14" x14ac:dyDescent="0.25">
      <c r="A88" s="20" t="str">
        <f t="shared" si="8"/>
        <v>151OPTIMISTIC_90</v>
      </c>
      <c r="B88" s="20">
        <v>90015</v>
      </c>
      <c r="C88" s="20">
        <v>15</v>
      </c>
      <c r="D88" s="20">
        <v>1</v>
      </c>
      <c r="E88" s="20">
        <v>6001</v>
      </c>
      <c r="F88" s="20" t="s">
        <v>22</v>
      </c>
      <c r="G88" s="20" t="s">
        <v>20</v>
      </c>
      <c r="H88" s="20"/>
      <c r="I88" s="20">
        <v>3.3740890312784703E-2</v>
      </c>
      <c r="J88" s="20">
        <v>3.0929989062847298E-2</v>
      </c>
      <c r="K88" s="20">
        <v>2.8109012499373202E-3</v>
      </c>
      <c r="L88" s="20">
        <v>1.6147846600262201E-2</v>
      </c>
      <c r="M88" s="20">
        <v>4.9888736913046905E-2</v>
      </c>
      <c r="N88" s="20">
        <v>6588</v>
      </c>
    </row>
    <row r="89" spans="1:14" x14ac:dyDescent="0.25">
      <c r="A89" s="20" t="str">
        <f t="shared" si="8"/>
        <v>157PESSIMISTIC_10</v>
      </c>
      <c r="B89" s="20">
        <v>2.1946659913229103E+31</v>
      </c>
      <c r="C89" s="20">
        <v>15</v>
      </c>
      <c r="D89" s="20">
        <v>7</v>
      </c>
      <c r="E89" s="20">
        <v>2001</v>
      </c>
      <c r="F89" s="20" t="s">
        <v>19</v>
      </c>
      <c r="G89" s="20" t="s">
        <v>20</v>
      </c>
      <c r="H89" s="20"/>
      <c r="I89" s="20">
        <v>1.20476582612805E-2</v>
      </c>
      <c r="J89" s="20">
        <v>7.8379134444064302E-3</v>
      </c>
      <c r="K89" s="20">
        <v>4.2097448168740802E-3</v>
      </c>
      <c r="L89" s="20">
        <v>1.4375121433361299E-2</v>
      </c>
      <c r="M89" s="20">
        <v>2.6422779694641799E-2</v>
      </c>
      <c r="N89" s="20">
        <v>105984</v>
      </c>
    </row>
    <row r="90" spans="1:14" x14ac:dyDescent="0.25">
      <c r="A90" s="20" t="str">
        <f t="shared" si="8"/>
        <v>157NEUTRAL</v>
      </c>
      <c r="B90" s="20">
        <v>2.804262555691283E+33</v>
      </c>
      <c r="C90" s="20">
        <v>15</v>
      </c>
      <c r="D90" s="20">
        <v>7</v>
      </c>
      <c r="E90" s="20">
        <v>4001</v>
      </c>
      <c r="F90" s="20" t="s">
        <v>21</v>
      </c>
      <c r="G90" s="20" t="s">
        <v>20</v>
      </c>
      <c r="H90" s="20"/>
      <c r="I90" s="20">
        <v>8.8450458642425497E-2</v>
      </c>
      <c r="J90" s="20">
        <v>2.39984017937699E-2</v>
      </c>
      <c r="K90" s="20">
        <v>6.4452056848655501E-2</v>
      </c>
      <c r="L90" s="20">
        <v>2.0712342407089801E-2</v>
      </c>
      <c r="M90" s="20">
        <v>0.1091628010495153</v>
      </c>
      <c r="N90" s="20">
        <v>105984</v>
      </c>
    </row>
    <row r="91" spans="1:14" x14ac:dyDescent="0.25">
      <c r="A91" s="20" t="str">
        <f t="shared" si="8"/>
        <v>157OPTIMISTIC_90</v>
      </c>
      <c r="B91" s="20">
        <v>4.7885519213403972E+34</v>
      </c>
      <c r="C91" s="20">
        <v>15</v>
      </c>
      <c r="D91" s="20">
        <v>7</v>
      </c>
      <c r="E91" s="20">
        <v>6001</v>
      </c>
      <c r="F91" s="20" t="s">
        <v>22</v>
      </c>
      <c r="G91" s="20" t="s">
        <v>20</v>
      </c>
      <c r="H91" s="20"/>
      <c r="I91" s="20">
        <v>0.14331187908929099</v>
      </c>
      <c r="J91" s="20">
        <v>2.3143949922199002E-2</v>
      </c>
      <c r="K91" s="20">
        <v>0.120167929167092</v>
      </c>
      <c r="L91" s="20">
        <v>2.6610898135660602E-2</v>
      </c>
      <c r="M91" s="20">
        <v>0.16992277722495158</v>
      </c>
      <c r="N91" s="20">
        <v>105984</v>
      </c>
    </row>
    <row r="92" spans="1:14" x14ac:dyDescent="0.25">
      <c r="A92" s="20" t="str">
        <f t="shared" si="8"/>
        <v>156PESSIMISTIC_10</v>
      </c>
      <c r="B92" s="20">
        <v>7.311897355731836E+26</v>
      </c>
      <c r="C92" s="20">
        <v>15</v>
      </c>
      <c r="D92" s="20">
        <v>6</v>
      </c>
      <c r="E92" s="20">
        <v>2001</v>
      </c>
      <c r="F92" s="20" t="s">
        <v>19</v>
      </c>
      <c r="G92" s="20" t="s">
        <v>20</v>
      </c>
      <c r="H92" s="20"/>
      <c r="I92" s="20">
        <v>1.02979289057278E-2</v>
      </c>
      <c r="J92" s="20">
        <v>6.8086938340001704E-3</v>
      </c>
      <c r="K92" s="20">
        <v>3.48923507172771E-3</v>
      </c>
      <c r="L92" s="20">
        <v>1.44562223523775E-2</v>
      </c>
      <c r="M92" s="20">
        <v>2.47541512581053E-2</v>
      </c>
      <c r="N92" s="20">
        <v>1002060</v>
      </c>
    </row>
    <row r="93" spans="1:14" x14ac:dyDescent="0.25">
      <c r="A93" s="20" t="str">
        <f t="shared" si="8"/>
        <v>156NEUTRAL</v>
      </c>
      <c r="B93" s="20">
        <v>4.6726027754582735E+28</v>
      </c>
      <c r="C93" s="20">
        <v>15</v>
      </c>
      <c r="D93" s="20">
        <v>6</v>
      </c>
      <c r="E93" s="20">
        <v>4001</v>
      </c>
      <c r="F93" s="20" t="s">
        <v>21</v>
      </c>
      <c r="G93" s="20" t="s">
        <v>20</v>
      </c>
      <c r="H93" s="20"/>
      <c r="I93" s="20">
        <v>6.9546380175649194E-2</v>
      </c>
      <c r="J93" s="20">
        <v>2.5122246209358701E-2</v>
      </c>
      <c r="K93" s="20">
        <v>4.4424133966290497E-2</v>
      </c>
      <c r="L93" s="20">
        <v>1.92762013440307E-2</v>
      </c>
      <c r="M93" s="20">
        <v>8.8822581519679894E-2</v>
      </c>
      <c r="N93" s="20">
        <v>1002060</v>
      </c>
    </row>
    <row r="94" spans="1:14" x14ac:dyDescent="0.25">
      <c r="A94" s="20" t="str">
        <f t="shared" si="8"/>
        <v>156OPTIMISTIC_90</v>
      </c>
      <c r="B94" s="20">
        <v>5.3197266248296365E+29</v>
      </c>
      <c r="C94" s="20">
        <v>15</v>
      </c>
      <c r="D94" s="20">
        <v>6</v>
      </c>
      <c r="E94" s="20">
        <v>6001</v>
      </c>
      <c r="F94" s="20" t="s">
        <v>22</v>
      </c>
      <c r="G94" s="20" t="s">
        <v>20</v>
      </c>
      <c r="H94" s="20"/>
      <c r="I94" s="20">
        <v>0.119485376436646</v>
      </c>
      <c r="J94" s="20">
        <v>2.3516140193459999E-2</v>
      </c>
      <c r="K94" s="20">
        <v>9.5969236243186096E-2</v>
      </c>
      <c r="L94" s="20">
        <v>2.5274329600218401E-2</v>
      </c>
      <c r="M94" s="20">
        <v>0.14475970603686439</v>
      </c>
      <c r="N94" s="20">
        <v>1002060</v>
      </c>
    </row>
    <row r="95" spans="1:14" x14ac:dyDescent="0.25">
      <c r="A95" s="20" t="str">
        <f t="shared" si="8"/>
        <v>155PESSIMISTIC_10</v>
      </c>
      <c r="B95" s="20">
        <v>2.4360810780382594E+22</v>
      </c>
      <c r="C95" s="20">
        <v>15</v>
      </c>
      <c r="D95" s="20">
        <v>5</v>
      </c>
      <c r="E95" s="20">
        <v>2001</v>
      </c>
      <c r="F95" s="20" t="s">
        <v>19</v>
      </c>
      <c r="G95" s="20" t="s">
        <v>20</v>
      </c>
      <c r="H95" s="20"/>
      <c r="I95" s="20">
        <v>5.75230322264874E-3</v>
      </c>
      <c r="J95" s="20">
        <v>4.4041013527689101E-3</v>
      </c>
      <c r="K95" s="20">
        <v>1.3482018698798199E-3</v>
      </c>
      <c r="L95" s="20">
        <v>1.48732689808332E-2</v>
      </c>
      <c r="M95" s="20">
        <v>2.0625572203481941E-2</v>
      </c>
      <c r="N95" s="20">
        <v>3024000</v>
      </c>
    </row>
    <row r="96" spans="1:14" x14ac:dyDescent="0.25">
      <c r="A96" s="20" t="str">
        <f t="shared" si="8"/>
        <v>155NEUTRAL</v>
      </c>
      <c r="B96" s="20">
        <v>7.7857248612151525E+23</v>
      </c>
      <c r="C96" s="20">
        <v>15</v>
      </c>
      <c r="D96" s="20">
        <v>5</v>
      </c>
      <c r="E96" s="20">
        <v>4001</v>
      </c>
      <c r="F96" s="20" t="s">
        <v>21</v>
      </c>
      <c r="G96" s="20" t="s">
        <v>20</v>
      </c>
      <c r="H96" s="20"/>
      <c r="I96" s="20">
        <v>6.2540863560591506E-2</v>
      </c>
      <c r="J96" s="20">
        <v>2.53450212550352E-2</v>
      </c>
      <c r="K96" s="20">
        <v>3.7195842305556198E-2</v>
      </c>
      <c r="L96" s="20">
        <v>1.9103310869376298E-2</v>
      </c>
      <c r="M96" s="20">
        <v>8.1644174429967797E-2</v>
      </c>
      <c r="N96" s="20">
        <v>3024000</v>
      </c>
    </row>
    <row r="97" spans="1:14" x14ac:dyDescent="0.25">
      <c r="A97" s="20" t="str">
        <f t="shared" si="8"/>
        <v>155OPTIMISTIC_90</v>
      </c>
      <c r="B97" s="20">
        <v>5.9098223905233981E+24</v>
      </c>
      <c r="C97" s="20">
        <v>15</v>
      </c>
      <c r="D97" s="20">
        <v>5</v>
      </c>
      <c r="E97" s="20">
        <v>6001</v>
      </c>
      <c r="F97" s="20" t="s">
        <v>22</v>
      </c>
      <c r="G97" s="20" t="s">
        <v>20</v>
      </c>
      <c r="H97" s="20"/>
      <c r="I97" s="20">
        <v>0.114982343024674</v>
      </c>
      <c r="J97" s="20">
        <v>2.4298355226359501E-2</v>
      </c>
      <c r="K97" s="20">
        <v>9.0683987798314505E-2</v>
      </c>
      <c r="L97" s="20">
        <v>2.5561365029806701E-2</v>
      </c>
      <c r="M97" s="20">
        <v>0.14054370805448069</v>
      </c>
      <c r="N97" s="20">
        <v>3024000</v>
      </c>
    </row>
    <row r="98" spans="1:14" x14ac:dyDescent="0.25">
      <c r="A98" s="20" t="str">
        <f t="shared" si="8"/>
        <v>152PESSIMISTIC_10</v>
      </c>
      <c r="B98" s="20">
        <v>900900225</v>
      </c>
      <c r="C98" s="20">
        <v>15</v>
      </c>
      <c r="D98" s="20">
        <v>2</v>
      </c>
      <c r="E98" s="20">
        <v>2001</v>
      </c>
      <c r="F98" s="20" t="s">
        <v>19</v>
      </c>
      <c r="G98" s="20" t="s">
        <v>20</v>
      </c>
      <c r="H98" s="20"/>
      <c r="I98" s="21">
        <v>-4.2433122987939299E-4</v>
      </c>
      <c r="J98" s="20">
        <v>4.8621747868799999E-3</v>
      </c>
      <c r="K98" s="20">
        <v>-5.2865060167593897E-3</v>
      </c>
      <c r="L98" s="20">
        <v>1.26061864179693E-2</v>
      </c>
      <c r="M98" s="20">
        <v>1.2181855188089907E-2</v>
      </c>
      <c r="N98" s="20">
        <v>5412456</v>
      </c>
    </row>
    <row r="99" spans="1:14" x14ac:dyDescent="0.25">
      <c r="A99" s="20" t="str">
        <f t="shared" si="8"/>
        <v>152NEUTRAL</v>
      </c>
      <c r="B99" s="20">
        <v>3601800225</v>
      </c>
      <c r="C99" s="20">
        <v>15</v>
      </c>
      <c r="D99" s="20">
        <v>2</v>
      </c>
      <c r="E99" s="20">
        <v>4001</v>
      </c>
      <c r="F99" s="20" t="s">
        <v>21</v>
      </c>
      <c r="G99" s="20" t="s">
        <v>20</v>
      </c>
      <c r="H99" s="20"/>
      <c r="I99" s="20">
        <v>1.5791040204229102E-2</v>
      </c>
      <c r="J99" s="20">
        <v>2.3331035294656501E-2</v>
      </c>
      <c r="K99" s="20">
        <v>-7.5399950904273504E-3</v>
      </c>
      <c r="L99" s="20">
        <v>1.38100262089512E-2</v>
      </c>
      <c r="M99" s="20">
        <v>2.9601066413180301E-2</v>
      </c>
      <c r="N99" s="20">
        <v>5412456</v>
      </c>
    </row>
    <row r="100" spans="1:14" x14ac:dyDescent="0.25">
      <c r="A100" s="20" t="str">
        <f t="shared" si="8"/>
        <v>152OPTIMISTIC_90</v>
      </c>
      <c r="B100" s="20">
        <v>8102700225</v>
      </c>
      <c r="C100" s="20">
        <v>15</v>
      </c>
      <c r="D100" s="20">
        <v>2</v>
      </c>
      <c r="E100" s="20">
        <v>6001</v>
      </c>
      <c r="F100" s="20" t="s">
        <v>22</v>
      </c>
      <c r="G100" s="20" t="s">
        <v>20</v>
      </c>
      <c r="H100" s="20"/>
      <c r="I100" s="20">
        <v>3.2353343869279703E-2</v>
      </c>
      <c r="J100" s="20">
        <v>3.1713635474573697E-2</v>
      </c>
      <c r="K100" s="21">
        <v>6.3970839470606201E-4</v>
      </c>
      <c r="L100" s="20">
        <v>1.5824172215774101E-2</v>
      </c>
      <c r="M100" s="20">
        <v>4.8177516085053801E-2</v>
      </c>
      <c r="N100" s="20">
        <v>5412456</v>
      </c>
    </row>
    <row r="101" spans="1:14" x14ac:dyDescent="0.25">
      <c r="A101" s="20" t="str">
        <f t="shared" si="8"/>
        <v>154PESSIMISTIC_10</v>
      </c>
      <c r="B101" s="20">
        <v>8.1162121540505062E+17</v>
      </c>
      <c r="C101" s="20">
        <v>15</v>
      </c>
      <c r="D101" s="20">
        <v>4</v>
      </c>
      <c r="E101" s="20">
        <v>2001</v>
      </c>
      <c r="F101" s="20" t="s">
        <v>19</v>
      </c>
      <c r="G101" s="20" t="s">
        <v>20</v>
      </c>
      <c r="H101" s="20"/>
      <c r="I101" s="20">
        <v>6.6340885279552097E-3</v>
      </c>
      <c r="J101" s="20">
        <v>4.7126206003717998E-3</v>
      </c>
      <c r="K101" s="20">
        <v>1.9214679275833999E-3</v>
      </c>
      <c r="L101" s="20">
        <v>1.44039875583732E-2</v>
      </c>
      <c r="M101" s="20">
        <v>2.1038076086328409E-2</v>
      </c>
      <c r="N101" s="20">
        <v>11222964</v>
      </c>
    </row>
    <row r="102" spans="1:14" x14ac:dyDescent="0.25">
      <c r="A102" s="20" t="str">
        <f t="shared" si="8"/>
        <v>154NEUTRAL</v>
      </c>
      <c r="B102" s="20">
        <v>1.2972964860810052E+19</v>
      </c>
      <c r="C102" s="20">
        <v>15</v>
      </c>
      <c r="D102" s="20">
        <v>4</v>
      </c>
      <c r="E102" s="20">
        <v>4001</v>
      </c>
      <c r="F102" s="20" t="s">
        <v>21</v>
      </c>
      <c r="G102" s="20" t="s">
        <v>20</v>
      </c>
      <c r="H102" s="20"/>
      <c r="I102" s="20">
        <v>4.7990921197168301E-2</v>
      </c>
      <c r="J102" s="20">
        <v>2.5100710082292199E-2</v>
      </c>
      <c r="K102" s="20">
        <v>2.2890211114876099E-2</v>
      </c>
      <c r="L102" s="20">
        <v>1.76600105978864E-2</v>
      </c>
      <c r="M102" s="20">
        <v>6.5650931795054698E-2</v>
      </c>
      <c r="N102" s="20">
        <v>11222964</v>
      </c>
    </row>
    <row r="103" spans="1:14" x14ac:dyDescent="0.25">
      <c r="A103" s="20" t="str">
        <f t="shared" si="8"/>
        <v>154OPTIMISTIC_90</v>
      </c>
      <c r="B103" s="20">
        <v>6.5653750936215052E+19</v>
      </c>
      <c r="C103" s="20">
        <v>15</v>
      </c>
      <c r="D103" s="20">
        <v>4</v>
      </c>
      <c r="E103" s="20">
        <v>6001</v>
      </c>
      <c r="F103" s="20" t="s">
        <v>22</v>
      </c>
      <c r="G103" s="20" t="s">
        <v>20</v>
      </c>
      <c r="H103" s="20"/>
      <c r="I103" s="20">
        <v>8.7410702070864293E-2</v>
      </c>
      <c r="J103" s="20">
        <v>2.4821280328818099E-2</v>
      </c>
      <c r="K103" s="20">
        <v>6.2589421742046097E-2</v>
      </c>
      <c r="L103" s="20">
        <v>2.24428076825775E-2</v>
      </c>
      <c r="M103" s="20">
        <v>0.1098535097534418</v>
      </c>
      <c r="N103" s="20">
        <v>11222964</v>
      </c>
    </row>
    <row r="104" spans="1:14" x14ac:dyDescent="0.25">
      <c r="A104" s="20" t="str">
        <f t="shared" si="8"/>
        <v>153PESSIMISTIC_10</v>
      </c>
      <c r="B104" s="20">
        <v>27040520253375</v>
      </c>
      <c r="C104" s="20">
        <v>15</v>
      </c>
      <c r="D104" s="20">
        <v>3</v>
      </c>
      <c r="E104" s="20">
        <v>2001</v>
      </c>
      <c r="F104" s="20" t="s">
        <v>19</v>
      </c>
      <c r="G104" s="20" t="s">
        <v>20</v>
      </c>
      <c r="H104" s="20"/>
      <c r="I104" s="20">
        <v>5.7842892433004299E-3</v>
      </c>
      <c r="J104" s="20">
        <v>7.2655455081305203E-3</v>
      </c>
      <c r="K104" s="20">
        <v>-1.48125626483008E-3</v>
      </c>
      <c r="L104" s="20">
        <v>1.32546487441267E-2</v>
      </c>
      <c r="M104" s="20">
        <v>1.9038937987427132E-2</v>
      </c>
      <c r="N104" s="20">
        <v>16647948</v>
      </c>
    </row>
    <row r="105" spans="1:14" x14ac:dyDescent="0.25">
      <c r="A105" s="20" t="str">
        <f t="shared" si="8"/>
        <v>153NEUTRAL</v>
      </c>
      <c r="B105" s="20">
        <v>216162040503375</v>
      </c>
      <c r="C105" s="20">
        <v>15</v>
      </c>
      <c r="D105" s="20">
        <v>3</v>
      </c>
      <c r="E105" s="20">
        <v>4001</v>
      </c>
      <c r="F105" s="20" t="s">
        <v>21</v>
      </c>
      <c r="G105" s="20" t="s">
        <v>20</v>
      </c>
      <c r="H105" s="20"/>
      <c r="I105" s="20">
        <v>2.8312317287511199E-2</v>
      </c>
      <c r="J105" s="20">
        <v>2.42106975986391E-2</v>
      </c>
      <c r="K105" s="20">
        <v>4.1016196888721199E-3</v>
      </c>
      <c r="L105" s="20">
        <v>1.5355982745845299E-2</v>
      </c>
      <c r="M105" s="20">
        <v>4.3668300033356498E-2</v>
      </c>
      <c r="N105" s="20">
        <v>16647948</v>
      </c>
    </row>
    <row r="106" spans="1:14" x14ac:dyDescent="0.25">
      <c r="A106" s="20" t="str">
        <f t="shared" si="8"/>
        <v>153OPTIMISTIC_90</v>
      </c>
      <c r="B106" s="20">
        <v>729364560753375</v>
      </c>
      <c r="C106" s="20">
        <v>15</v>
      </c>
      <c r="D106" s="20">
        <v>3</v>
      </c>
      <c r="E106" s="20">
        <v>6001</v>
      </c>
      <c r="F106" s="20" t="s">
        <v>22</v>
      </c>
      <c r="G106" s="20" t="s">
        <v>20</v>
      </c>
      <c r="H106" s="20"/>
      <c r="I106" s="20">
        <v>5.3649436368734899E-2</v>
      </c>
      <c r="J106" s="20">
        <v>2.7189342549827699E-2</v>
      </c>
      <c r="K106" s="20">
        <v>2.6460093818907199E-2</v>
      </c>
      <c r="L106" s="20">
        <v>1.84571789054029E-2</v>
      </c>
      <c r="M106" s="20">
        <v>7.2106615274137795E-2</v>
      </c>
      <c r="N106" s="20">
        <v>16647948</v>
      </c>
    </row>
    <row r="107" spans="1:14" x14ac:dyDescent="0.25">
      <c r="A107" s="20" t="str">
        <f t="shared" si="8"/>
        <v>161PESSIMISTIC_10</v>
      </c>
      <c r="B107" s="20">
        <v>32016</v>
      </c>
      <c r="C107" s="20">
        <v>16</v>
      </c>
      <c r="D107" s="20">
        <v>1</v>
      </c>
      <c r="E107" s="20">
        <v>2001</v>
      </c>
      <c r="F107" s="20" t="s">
        <v>19</v>
      </c>
      <c r="G107" s="20" t="s">
        <v>20</v>
      </c>
      <c r="H107" s="20"/>
      <c r="I107" s="20">
        <v>-2.2941982763472401E-3</v>
      </c>
      <c r="J107" s="20">
        <v>1.20360097007135E-2</v>
      </c>
      <c r="K107" s="20">
        <v>-1.4330207977060701E-2</v>
      </c>
      <c r="L107" s="20">
        <v>1.2351511273737899E-2</v>
      </c>
      <c r="M107" s="20">
        <v>1.0057312997390658E-2</v>
      </c>
      <c r="N107" s="20">
        <v>6405</v>
      </c>
    </row>
    <row r="108" spans="1:14" x14ac:dyDescent="0.25">
      <c r="A108" s="20" t="str">
        <f t="shared" si="8"/>
        <v>161NEUTRAL</v>
      </c>
      <c r="B108" s="20">
        <v>64016</v>
      </c>
      <c r="C108" s="20">
        <v>16</v>
      </c>
      <c r="D108" s="20">
        <v>1</v>
      </c>
      <c r="E108" s="20">
        <v>4001</v>
      </c>
      <c r="F108" s="20" t="s">
        <v>21</v>
      </c>
      <c r="G108" s="20" t="s">
        <v>20</v>
      </c>
      <c r="H108" s="20"/>
      <c r="I108" s="20">
        <v>1.18397647692294E-2</v>
      </c>
      <c r="J108" s="20">
        <v>2.29520988983411E-2</v>
      </c>
      <c r="K108" s="20">
        <v>-1.11123341291117E-2</v>
      </c>
      <c r="L108" s="20">
        <v>1.33566748948909E-2</v>
      </c>
      <c r="M108" s="20">
        <v>2.5196439664120301E-2</v>
      </c>
      <c r="N108" s="20">
        <v>6405</v>
      </c>
    </row>
    <row r="109" spans="1:14" x14ac:dyDescent="0.25">
      <c r="A109" s="20" t="str">
        <f t="shared" si="8"/>
        <v>161OPTIMISTIC_90</v>
      </c>
      <c r="B109" s="20">
        <v>96016</v>
      </c>
      <c r="C109" s="20">
        <v>16</v>
      </c>
      <c r="D109" s="20">
        <v>1</v>
      </c>
      <c r="E109" s="20">
        <v>6001</v>
      </c>
      <c r="F109" s="20" t="s">
        <v>22</v>
      </c>
      <c r="G109" s="20" t="s">
        <v>20</v>
      </c>
      <c r="H109" s="20"/>
      <c r="I109" s="20">
        <v>3.3592802489224603E-2</v>
      </c>
      <c r="J109" s="20">
        <v>3.0411873588848701E-2</v>
      </c>
      <c r="K109" s="20">
        <v>3.1809289003759101E-3</v>
      </c>
      <c r="L109" s="20">
        <v>1.6163834873741199E-2</v>
      </c>
      <c r="M109" s="20">
        <v>4.9756637362965803E-2</v>
      </c>
      <c r="N109" s="20">
        <v>6405</v>
      </c>
    </row>
    <row r="110" spans="1:14" x14ac:dyDescent="0.25">
      <c r="A110" s="20" t="str">
        <f t="shared" si="8"/>
        <v>167PESSIMISTIC_10</v>
      </c>
      <c r="B110" s="20">
        <v>3.448017799131347E+31</v>
      </c>
      <c r="C110" s="20">
        <v>16</v>
      </c>
      <c r="D110" s="20">
        <v>7</v>
      </c>
      <c r="E110" s="20">
        <v>2001</v>
      </c>
      <c r="F110" s="20" t="s">
        <v>19</v>
      </c>
      <c r="G110" s="20" t="s">
        <v>20</v>
      </c>
      <c r="H110" s="20"/>
      <c r="I110" s="20">
        <v>1.6133760044082901E-2</v>
      </c>
      <c r="J110" s="20">
        <v>8.8405042807024794E-3</v>
      </c>
      <c r="K110" s="20">
        <v>7.2932557633804598E-3</v>
      </c>
      <c r="L110" s="20">
        <v>1.44425342650295E-2</v>
      </c>
      <c r="M110" s="20">
        <v>3.0576294309112399E-2</v>
      </c>
      <c r="N110" s="20">
        <v>103040</v>
      </c>
    </row>
    <row r="111" spans="1:14" x14ac:dyDescent="0.25">
      <c r="A111" s="20" t="str">
        <f t="shared" si="8"/>
        <v>167NEUTRAL</v>
      </c>
      <c r="B111" s="20">
        <v>4.4057488673402608E+33</v>
      </c>
      <c r="C111" s="20">
        <v>16</v>
      </c>
      <c r="D111" s="20">
        <v>7</v>
      </c>
      <c r="E111" s="20">
        <v>4001</v>
      </c>
      <c r="F111" s="20" t="s">
        <v>21</v>
      </c>
      <c r="G111" s="20" t="s">
        <v>20</v>
      </c>
      <c r="H111" s="20"/>
      <c r="I111" s="20">
        <v>8.8931746370902495E-2</v>
      </c>
      <c r="J111" s="20">
        <v>2.4521608096673399E-2</v>
      </c>
      <c r="K111" s="20">
        <v>6.4410138274229006E-2</v>
      </c>
      <c r="L111" s="20">
        <v>2.0724339742993699E-2</v>
      </c>
      <c r="M111" s="20">
        <v>0.1096560861138962</v>
      </c>
      <c r="N111" s="20">
        <v>103040</v>
      </c>
    </row>
    <row r="112" spans="1:14" x14ac:dyDescent="0.25">
      <c r="A112" s="20" t="str">
        <f t="shared" si="8"/>
        <v>167OPTIMISTIC_90</v>
      </c>
      <c r="B112" s="20">
        <v>7.523246052987644E+34</v>
      </c>
      <c r="C112" s="20">
        <v>16</v>
      </c>
      <c r="D112" s="20">
        <v>7</v>
      </c>
      <c r="E112" s="20">
        <v>6001</v>
      </c>
      <c r="F112" s="20" t="s">
        <v>22</v>
      </c>
      <c r="G112" s="20" t="s">
        <v>20</v>
      </c>
      <c r="H112" s="20"/>
      <c r="I112" s="20">
        <v>0.14102911885224501</v>
      </c>
      <c r="J112" s="20">
        <v>2.3535211887178099E-2</v>
      </c>
      <c r="K112" s="20">
        <v>0.11749390696506599</v>
      </c>
      <c r="L112" s="20">
        <v>2.6646666707914098E-2</v>
      </c>
      <c r="M112" s="20">
        <v>0.16767578556015911</v>
      </c>
      <c r="N112" s="20">
        <v>103040</v>
      </c>
    </row>
    <row r="113" spans="1:14" x14ac:dyDescent="0.25">
      <c r="A113" s="20" t="str">
        <f t="shared" si="8"/>
        <v>166PESSIMISTIC_10</v>
      </c>
      <c r="B113" s="20">
        <v>1.0769670786892014E+27</v>
      </c>
      <c r="C113" s="20">
        <v>16</v>
      </c>
      <c r="D113" s="20">
        <v>6</v>
      </c>
      <c r="E113" s="20">
        <v>2001</v>
      </c>
      <c r="F113" s="20" t="s">
        <v>19</v>
      </c>
      <c r="G113" s="20" t="s">
        <v>20</v>
      </c>
      <c r="H113" s="20"/>
      <c r="I113" s="20">
        <v>1.2905244599413499E-2</v>
      </c>
      <c r="J113" s="20">
        <v>7.9813741156515797E-3</v>
      </c>
      <c r="K113" s="20">
        <v>4.92387048376197E-3</v>
      </c>
      <c r="L113" s="20">
        <v>1.4557016724741601E-2</v>
      </c>
      <c r="M113" s="20">
        <v>2.74622613241551E-2</v>
      </c>
      <c r="N113" s="20">
        <v>974225</v>
      </c>
    </row>
    <row r="114" spans="1:14" x14ac:dyDescent="0.25">
      <c r="A114" s="20" t="str">
        <f t="shared" si="8"/>
        <v>166NEUTRAL</v>
      </c>
      <c r="B114" s="20">
        <v>6.8822620397092303E+28</v>
      </c>
      <c r="C114" s="20">
        <v>16</v>
      </c>
      <c r="D114" s="20">
        <v>6</v>
      </c>
      <c r="E114" s="20">
        <v>4001</v>
      </c>
      <c r="F114" s="20" t="s">
        <v>21</v>
      </c>
      <c r="G114" s="20" t="s">
        <v>20</v>
      </c>
      <c r="H114" s="20"/>
      <c r="I114" s="20">
        <v>6.96001256007059E-2</v>
      </c>
      <c r="J114" s="20">
        <v>2.5043020246442799E-2</v>
      </c>
      <c r="K114" s="20">
        <v>4.4557105354263001E-2</v>
      </c>
      <c r="L114" s="20">
        <v>1.9329120403591801E-2</v>
      </c>
      <c r="M114" s="20">
        <v>8.8929246004297705E-2</v>
      </c>
      <c r="N114" s="20">
        <v>974225</v>
      </c>
    </row>
    <row r="115" spans="1:14" x14ac:dyDescent="0.25">
      <c r="A115" s="20" t="str">
        <f t="shared" si="8"/>
        <v>166OPTIMISTIC_90</v>
      </c>
      <c r="B115" s="20">
        <v>7.8354087370726173E+29</v>
      </c>
      <c r="C115" s="20">
        <v>16</v>
      </c>
      <c r="D115" s="20">
        <v>6</v>
      </c>
      <c r="E115" s="20">
        <v>6001</v>
      </c>
      <c r="F115" s="20" t="s">
        <v>22</v>
      </c>
      <c r="G115" s="20" t="s">
        <v>20</v>
      </c>
      <c r="H115" s="20"/>
      <c r="I115" s="20">
        <v>0.117985629674492</v>
      </c>
      <c r="J115" s="20">
        <v>2.35920476461586E-2</v>
      </c>
      <c r="K115" s="20">
        <v>9.4393582028333894E-2</v>
      </c>
      <c r="L115" s="20">
        <v>2.52162120652288E-2</v>
      </c>
      <c r="M115" s="20">
        <v>0.14320184173972081</v>
      </c>
      <c r="N115" s="20">
        <v>974225</v>
      </c>
    </row>
    <row r="116" spans="1:14" x14ac:dyDescent="0.25">
      <c r="A116" s="20" t="str">
        <f t="shared" si="8"/>
        <v>165PESSIMISTIC_10</v>
      </c>
      <c r="B116" s="20">
        <v>3.3638402008033526E+22</v>
      </c>
      <c r="C116" s="20">
        <v>16</v>
      </c>
      <c r="D116" s="20">
        <v>5</v>
      </c>
      <c r="E116" s="20">
        <v>2001</v>
      </c>
      <c r="F116" s="20" t="s">
        <v>19</v>
      </c>
      <c r="G116" s="20" t="s">
        <v>20</v>
      </c>
      <c r="H116" s="20"/>
      <c r="I116" s="20">
        <v>7.7194839376337702E-3</v>
      </c>
      <c r="J116" s="20">
        <v>5.3803415712667599E-3</v>
      </c>
      <c r="K116" s="20">
        <v>2.3391423663669999E-3</v>
      </c>
      <c r="L116" s="20">
        <v>1.4991167060656001E-2</v>
      </c>
      <c r="M116" s="20">
        <v>2.2710650998289769E-2</v>
      </c>
      <c r="N116" s="20">
        <v>2940000</v>
      </c>
    </row>
    <row r="117" spans="1:14" x14ac:dyDescent="0.25">
      <c r="A117" s="20" t="str">
        <f t="shared" si="8"/>
        <v>165NEUTRAL</v>
      </c>
      <c r="B117" s="20">
        <v>1.0750846725364331E+24</v>
      </c>
      <c r="C117" s="20">
        <v>16</v>
      </c>
      <c r="D117" s="20">
        <v>5</v>
      </c>
      <c r="E117" s="20">
        <v>4001</v>
      </c>
      <c r="F117" s="20" t="s">
        <v>21</v>
      </c>
      <c r="G117" s="20" t="s">
        <v>20</v>
      </c>
      <c r="H117" s="20"/>
      <c r="I117" s="20">
        <v>6.2336478437140297E-2</v>
      </c>
      <c r="J117" s="20">
        <v>2.53333746195743E-2</v>
      </c>
      <c r="K117" s="20">
        <v>3.7003103817565997E-2</v>
      </c>
      <c r="L117" s="20">
        <v>1.91494486368112E-2</v>
      </c>
      <c r="M117" s="20">
        <v>8.1485927073951497E-2</v>
      </c>
      <c r="N117" s="20">
        <v>2940000</v>
      </c>
    </row>
    <row r="118" spans="1:14" x14ac:dyDescent="0.25">
      <c r="A118" s="20" t="str">
        <f t="shared" si="8"/>
        <v>165OPTIMISTIC_90</v>
      </c>
      <c r="B118" s="20">
        <v>8.160524013781679E+24</v>
      </c>
      <c r="C118" s="20">
        <v>16</v>
      </c>
      <c r="D118" s="20">
        <v>5</v>
      </c>
      <c r="E118" s="20">
        <v>6001</v>
      </c>
      <c r="F118" s="20" t="s">
        <v>22</v>
      </c>
      <c r="G118" s="20" t="s">
        <v>20</v>
      </c>
      <c r="H118" s="20"/>
      <c r="I118" s="20">
        <v>0.113673750351432</v>
      </c>
      <c r="J118" s="20">
        <v>2.43959717635517E-2</v>
      </c>
      <c r="K118" s="20">
        <v>8.9277778587880399E-2</v>
      </c>
      <c r="L118" s="20">
        <v>2.54626646830424E-2</v>
      </c>
      <c r="M118" s="20">
        <v>0.13913641503447441</v>
      </c>
      <c r="N118" s="20">
        <v>2940000</v>
      </c>
    </row>
    <row r="119" spans="1:14" x14ac:dyDescent="0.25">
      <c r="A119" s="20" t="str">
        <f t="shared" si="8"/>
        <v>162PESSIMISTIC_10</v>
      </c>
      <c r="B119" s="20">
        <v>1025024256</v>
      </c>
      <c r="C119" s="20">
        <v>16</v>
      </c>
      <c r="D119" s="20">
        <v>2</v>
      </c>
      <c r="E119" s="20">
        <v>2001</v>
      </c>
      <c r="F119" s="20" t="s">
        <v>19</v>
      </c>
      <c r="G119" s="20" t="s">
        <v>20</v>
      </c>
      <c r="H119" s="20"/>
      <c r="I119" s="21">
        <v>-5.73328071086232E-5</v>
      </c>
      <c r="J119" s="20">
        <v>5.5002610979253399E-3</v>
      </c>
      <c r="K119" s="20">
        <v>-5.5575939050339597E-3</v>
      </c>
      <c r="L119" s="20">
        <v>1.2626613067769301E-2</v>
      </c>
      <c r="M119" s="20">
        <v>1.2569280260660677E-2</v>
      </c>
      <c r="N119" s="20">
        <v>5262110</v>
      </c>
    </row>
    <row r="120" spans="1:14" x14ac:dyDescent="0.25">
      <c r="A120" s="20" t="str">
        <f t="shared" si="8"/>
        <v>162NEUTRAL</v>
      </c>
      <c r="B120" s="20">
        <v>4098048256</v>
      </c>
      <c r="C120" s="20">
        <v>16</v>
      </c>
      <c r="D120" s="20">
        <v>2</v>
      </c>
      <c r="E120" s="20">
        <v>4001</v>
      </c>
      <c r="F120" s="20" t="s">
        <v>21</v>
      </c>
      <c r="G120" s="20" t="s">
        <v>20</v>
      </c>
      <c r="H120" s="20"/>
      <c r="I120" s="20">
        <v>1.5737467452768598E-2</v>
      </c>
      <c r="J120" s="20">
        <v>2.3257929474082201E-2</v>
      </c>
      <c r="K120" s="20">
        <v>-7.5204620213136196E-3</v>
      </c>
      <c r="L120" s="20">
        <v>1.3818692829478001E-2</v>
      </c>
      <c r="M120" s="20">
        <v>2.9556160282246599E-2</v>
      </c>
      <c r="N120" s="20">
        <v>5262110</v>
      </c>
    </row>
    <row r="121" spans="1:14" x14ac:dyDescent="0.25">
      <c r="A121" s="20" t="str">
        <f t="shared" si="8"/>
        <v>162OPTIMISTIC_90</v>
      </c>
      <c r="B121" s="20">
        <v>9219072256</v>
      </c>
      <c r="C121" s="20">
        <v>16</v>
      </c>
      <c r="D121" s="20">
        <v>2</v>
      </c>
      <c r="E121" s="20">
        <v>6001</v>
      </c>
      <c r="F121" s="20" t="s">
        <v>22</v>
      </c>
      <c r="G121" s="20" t="s">
        <v>20</v>
      </c>
      <c r="H121" s="20"/>
      <c r="I121" s="20">
        <v>3.19921663186346E-2</v>
      </c>
      <c r="J121" s="20">
        <v>3.13200694978494E-2</v>
      </c>
      <c r="K121" s="21">
        <v>6.7209682078517297E-4</v>
      </c>
      <c r="L121" s="20">
        <v>1.58010091327744E-2</v>
      </c>
      <c r="M121" s="20">
        <v>4.7793175451409001E-2</v>
      </c>
      <c r="N121" s="20">
        <v>5262110</v>
      </c>
    </row>
    <row r="122" spans="1:14" x14ac:dyDescent="0.25">
      <c r="A122" s="20" t="str">
        <f t="shared" si="8"/>
        <v>164PESSIMISTIC_10</v>
      </c>
      <c r="B122" s="20">
        <v>1.0506747253883535E+18</v>
      </c>
      <c r="C122" s="20">
        <v>16</v>
      </c>
      <c r="D122" s="20">
        <v>4</v>
      </c>
      <c r="E122" s="20">
        <v>2001</v>
      </c>
      <c r="F122" s="20" t="s">
        <v>19</v>
      </c>
      <c r="G122" s="20" t="s">
        <v>20</v>
      </c>
      <c r="H122" s="20"/>
      <c r="I122" s="20">
        <v>7.9694758870747506E-3</v>
      </c>
      <c r="J122" s="20">
        <v>5.6403880970789999E-3</v>
      </c>
      <c r="K122" s="20">
        <v>2.3290877899957399E-3</v>
      </c>
      <c r="L122" s="20">
        <v>1.44787466389184E-2</v>
      </c>
      <c r="M122" s="20">
        <v>2.2448222525993149E-2</v>
      </c>
      <c r="N122" s="20">
        <v>10911215</v>
      </c>
    </row>
    <row r="123" spans="1:14" x14ac:dyDescent="0.25">
      <c r="A123" s="20" t="str">
        <f t="shared" si="8"/>
        <v>164NEUTRAL</v>
      </c>
      <c r="B123" s="20">
        <v>1.6793999508504642E+19</v>
      </c>
      <c r="C123" s="20">
        <v>16</v>
      </c>
      <c r="D123" s="20">
        <v>4</v>
      </c>
      <c r="E123" s="20">
        <v>4001</v>
      </c>
      <c r="F123" s="20" t="s">
        <v>21</v>
      </c>
      <c r="G123" s="20" t="s">
        <v>20</v>
      </c>
      <c r="H123" s="20"/>
      <c r="I123" s="20">
        <v>4.7794550525017E-2</v>
      </c>
      <c r="J123" s="20">
        <v>2.4955452755790399E-2</v>
      </c>
      <c r="K123" s="20">
        <v>2.2839097769226501E-2</v>
      </c>
      <c r="L123" s="20">
        <v>1.7673110610723901E-2</v>
      </c>
      <c r="M123" s="20">
        <v>6.5467661135740901E-2</v>
      </c>
      <c r="N123" s="20">
        <v>10911215</v>
      </c>
    </row>
    <row r="124" spans="1:14" x14ac:dyDescent="0.25">
      <c r="A124" s="20" t="str">
        <f t="shared" si="8"/>
        <v>164OPTIMISTIC_90</v>
      </c>
      <c r="B124" s="20">
        <v>8.499129326134893E+19</v>
      </c>
      <c r="C124" s="20">
        <v>16</v>
      </c>
      <c r="D124" s="20">
        <v>4</v>
      </c>
      <c r="E124" s="20">
        <v>6001</v>
      </c>
      <c r="F124" s="20" t="s">
        <v>22</v>
      </c>
      <c r="G124" s="20" t="s">
        <v>20</v>
      </c>
      <c r="H124" s="20"/>
      <c r="I124" s="20">
        <v>8.6431532545679896E-2</v>
      </c>
      <c r="J124" s="20">
        <v>2.49027036133804E-2</v>
      </c>
      <c r="K124" s="20">
        <v>6.1528828932299398E-2</v>
      </c>
      <c r="L124" s="20">
        <v>2.2363997526329699E-2</v>
      </c>
      <c r="M124" s="20">
        <v>0.10879553007200959</v>
      </c>
      <c r="N124" s="20">
        <v>10911215</v>
      </c>
    </row>
    <row r="125" spans="1:14" x14ac:dyDescent="0.25">
      <c r="A125" s="20" t="str">
        <f t="shared" si="8"/>
        <v>163PESSIMISTIC_10</v>
      </c>
      <c r="B125" s="20">
        <v>32817176580096</v>
      </c>
      <c r="C125" s="20">
        <v>16</v>
      </c>
      <c r="D125" s="20">
        <v>3</v>
      </c>
      <c r="E125" s="20">
        <v>2001</v>
      </c>
      <c r="F125" s="20" t="s">
        <v>19</v>
      </c>
      <c r="G125" s="20" t="s">
        <v>20</v>
      </c>
      <c r="H125" s="20"/>
      <c r="I125" s="20">
        <v>6.3442375893083503E-3</v>
      </c>
      <c r="J125" s="20">
        <v>7.9020720582933992E-3</v>
      </c>
      <c r="K125" s="20">
        <v>-1.5578344689850499E-3</v>
      </c>
      <c r="L125" s="20">
        <v>1.33088808278019E-2</v>
      </c>
      <c r="M125" s="20">
        <v>1.965311841711025E-2</v>
      </c>
      <c r="N125" s="20">
        <v>16185505</v>
      </c>
    </row>
    <row r="126" spans="1:14" x14ac:dyDescent="0.25">
      <c r="A126" s="20" t="str">
        <f t="shared" si="8"/>
        <v>163NEUTRAL</v>
      </c>
      <c r="B126" s="20">
        <v>262340657156096</v>
      </c>
      <c r="C126" s="20">
        <v>16</v>
      </c>
      <c r="D126" s="20">
        <v>3</v>
      </c>
      <c r="E126" s="20">
        <v>4001</v>
      </c>
      <c r="F126" s="20" t="s">
        <v>21</v>
      </c>
      <c r="G126" s="20" t="s">
        <v>20</v>
      </c>
      <c r="H126" s="20"/>
      <c r="I126" s="20">
        <v>2.8234602666604901E-2</v>
      </c>
      <c r="J126" s="20">
        <v>2.4062214043405E-2</v>
      </c>
      <c r="K126" s="20">
        <v>4.1723886231998996E-3</v>
      </c>
      <c r="L126" s="20">
        <v>1.5365205448851499E-2</v>
      </c>
      <c r="M126" s="20">
        <v>4.3599808115456398E-2</v>
      </c>
      <c r="N126" s="20">
        <v>16185505</v>
      </c>
    </row>
    <row r="127" spans="1:14" x14ac:dyDescent="0.25">
      <c r="A127" s="20" t="str">
        <f t="shared" si="8"/>
        <v>163OPTIMISTIC_90</v>
      </c>
      <c r="B127" s="20">
        <v>885178441732096</v>
      </c>
      <c r="C127" s="20">
        <v>16</v>
      </c>
      <c r="D127" s="20">
        <v>3</v>
      </c>
      <c r="E127" s="20">
        <v>6001</v>
      </c>
      <c r="F127" s="20" t="s">
        <v>22</v>
      </c>
      <c r="G127" s="20" t="s">
        <v>20</v>
      </c>
      <c r="H127" s="20"/>
      <c r="I127" s="20">
        <v>5.3078684770479598E-2</v>
      </c>
      <c r="J127" s="20">
        <v>2.7072271417058098E-2</v>
      </c>
      <c r="K127" s="20">
        <v>2.6006413353421399E-2</v>
      </c>
      <c r="L127" s="20">
        <v>1.8406100897763698E-2</v>
      </c>
      <c r="M127" s="20">
        <v>7.1484785668243289E-2</v>
      </c>
      <c r="N127" s="20">
        <v>16185505</v>
      </c>
    </row>
    <row r="128" spans="1:14" x14ac:dyDescent="0.25">
      <c r="A128" s="20" t="str">
        <f t="shared" si="8"/>
        <v>171PESSIMISTIC_10</v>
      </c>
      <c r="B128" s="20">
        <v>34017</v>
      </c>
      <c r="C128" s="20">
        <v>17</v>
      </c>
      <c r="D128" s="20">
        <v>1</v>
      </c>
      <c r="E128" s="20">
        <v>2001</v>
      </c>
      <c r="F128" s="20" t="s">
        <v>19</v>
      </c>
      <c r="G128" s="20" t="s">
        <v>20</v>
      </c>
      <c r="H128" s="20"/>
      <c r="I128" s="20">
        <v>-2.05647041857093E-3</v>
      </c>
      <c r="J128" s="20">
        <v>1.2284835484030501E-2</v>
      </c>
      <c r="K128" s="20">
        <v>-1.4341305902601501E-2</v>
      </c>
      <c r="L128" s="20">
        <v>1.2391593480282801E-2</v>
      </c>
      <c r="M128" s="20">
        <v>1.033512306171187E-2</v>
      </c>
      <c r="N128" s="20">
        <v>6222</v>
      </c>
    </row>
    <row r="129" spans="1:14" x14ac:dyDescent="0.25">
      <c r="A129" s="20" t="str">
        <f t="shared" si="8"/>
        <v>171NEUTRAL</v>
      </c>
      <c r="B129" s="20">
        <v>68017</v>
      </c>
      <c r="C129" s="20">
        <v>17</v>
      </c>
      <c r="D129" s="20">
        <v>1</v>
      </c>
      <c r="E129" s="20">
        <v>4001</v>
      </c>
      <c r="F129" s="20" t="s">
        <v>21</v>
      </c>
      <c r="G129" s="20" t="s">
        <v>20</v>
      </c>
      <c r="H129" s="20"/>
      <c r="I129" s="20">
        <v>1.18562978766558E-2</v>
      </c>
      <c r="J129" s="20">
        <v>2.38010461502959E-2</v>
      </c>
      <c r="K129" s="20">
        <v>-1.19447482736401E-2</v>
      </c>
      <c r="L129" s="20">
        <v>1.3407452175872201E-2</v>
      </c>
      <c r="M129" s="20">
        <v>2.5263750052528001E-2</v>
      </c>
      <c r="N129" s="20">
        <v>6222</v>
      </c>
    </row>
    <row r="130" spans="1:14" x14ac:dyDescent="0.25">
      <c r="A130" s="20" t="str">
        <f t="shared" si="8"/>
        <v>171OPTIMISTIC_90</v>
      </c>
      <c r="B130" s="20">
        <v>102017</v>
      </c>
      <c r="C130" s="20">
        <v>17</v>
      </c>
      <c r="D130" s="20">
        <v>1</v>
      </c>
      <c r="E130" s="20">
        <v>6001</v>
      </c>
      <c r="F130" s="20" t="s">
        <v>22</v>
      </c>
      <c r="G130" s="20" t="s">
        <v>20</v>
      </c>
      <c r="H130" s="20"/>
      <c r="I130" s="20">
        <v>3.3432233870046103E-2</v>
      </c>
      <c r="J130" s="20">
        <v>3.0992130043598399E-2</v>
      </c>
      <c r="K130" s="20">
        <v>2.4401038264476498E-3</v>
      </c>
      <c r="L130" s="20">
        <v>1.61449353767078E-2</v>
      </c>
      <c r="M130" s="20">
        <v>4.9577169246753899E-2</v>
      </c>
      <c r="N130" s="20">
        <v>6222</v>
      </c>
    </row>
    <row r="131" spans="1:14" x14ac:dyDescent="0.25">
      <c r="A131" s="20" t="str">
        <f t="shared" ref="A131:A194" si="9">C131&amp;D131&amp;F131</f>
        <v>177PESSIMISTIC_10</v>
      </c>
      <c r="B131" s="20">
        <v>5.2707457846996846E+31</v>
      </c>
      <c r="C131" s="20">
        <v>17</v>
      </c>
      <c r="D131" s="20">
        <v>7</v>
      </c>
      <c r="E131" s="20">
        <v>2001</v>
      </c>
      <c r="F131" s="20" t="s">
        <v>19</v>
      </c>
      <c r="G131" s="20" t="s">
        <v>20</v>
      </c>
      <c r="H131" s="20"/>
      <c r="I131" s="20">
        <v>1.89935488250134E-2</v>
      </c>
      <c r="J131" s="20">
        <v>9.2411936462282098E-3</v>
      </c>
      <c r="K131" s="20">
        <v>9.7523551787852495E-3</v>
      </c>
      <c r="L131" s="20">
        <v>1.43933061171461E-2</v>
      </c>
      <c r="M131" s="20">
        <v>3.3386854942159497E-2</v>
      </c>
      <c r="N131" s="20">
        <v>100096</v>
      </c>
    </row>
    <row r="132" spans="1:14" x14ac:dyDescent="0.25">
      <c r="A132" s="20" t="str">
        <f t="shared" si="9"/>
        <v>177NEUTRAL</v>
      </c>
      <c r="B132" s="20">
        <v>6.7347628764646341E+33</v>
      </c>
      <c r="C132" s="20">
        <v>17</v>
      </c>
      <c r="D132" s="20">
        <v>7</v>
      </c>
      <c r="E132" s="20">
        <v>4001</v>
      </c>
      <c r="F132" s="20" t="s">
        <v>21</v>
      </c>
      <c r="G132" s="20" t="s">
        <v>20</v>
      </c>
      <c r="H132" s="20"/>
      <c r="I132" s="20">
        <v>8.8979140326805803E-2</v>
      </c>
      <c r="J132" s="20">
        <v>2.3989384398017399E-2</v>
      </c>
      <c r="K132" s="20">
        <v>6.4989755928788404E-2</v>
      </c>
      <c r="L132" s="20">
        <v>2.0838844896043301E-2</v>
      </c>
      <c r="M132" s="20">
        <v>0.10981798522284911</v>
      </c>
      <c r="N132" s="20">
        <v>100096</v>
      </c>
    </row>
    <row r="133" spans="1:14" x14ac:dyDescent="0.25">
      <c r="A133" s="20" t="str">
        <f t="shared" si="9"/>
        <v>177OPTIMISTIC_90</v>
      </c>
      <c r="B133" s="20">
        <v>1.1500264711810043E+35</v>
      </c>
      <c r="C133" s="20">
        <v>17</v>
      </c>
      <c r="D133" s="20">
        <v>7</v>
      </c>
      <c r="E133" s="20">
        <v>6001</v>
      </c>
      <c r="F133" s="20" t="s">
        <v>22</v>
      </c>
      <c r="G133" s="20" t="s">
        <v>20</v>
      </c>
      <c r="H133" s="20"/>
      <c r="I133" s="20">
        <v>0.139343835133413</v>
      </c>
      <c r="J133" s="20">
        <v>2.3899059070421301E-2</v>
      </c>
      <c r="K133" s="20">
        <v>0.115444776062991</v>
      </c>
      <c r="L133" s="20">
        <v>2.6502026674432001E-2</v>
      </c>
      <c r="M133" s="20">
        <v>0.165845861807845</v>
      </c>
      <c r="N133" s="20">
        <v>100096</v>
      </c>
    </row>
    <row r="134" spans="1:14" x14ac:dyDescent="0.25">
      <c r="A134" s="20" t="str">
        <f t="shared" si="9"/>
        <v>176PESSIMISTIC_10</v>
      </c>
      <c r="B134" s="20">
        <v>1.5494446261280196E+27</v>
      </c>
      <c r="C134" s="20">
        <v>17</v>
      </c>
      <c r="D134" s="20">
        <v>6</v>
      </c>
      <c r="E134" s="20">
        <v>2001</v>
      </c>
      <c r="F134" s="20" t="s">
        <v>19</v>
      </c>
      <c r="G134" s="20" t="s">
        <v>20</v>
      </c>
      <c r="H134" s="20"/>
      <c r="I134" s="20">
        <v>1.51775890854315E-2</v>
      </c>
      <c r="J134" s="20">
        <v>8.5532969155228608E-3</v>
      </c>
      <c r="K134" s="20">
        <v>6.62429216990867E-3</v>
      </c>
      <c r="L134" s="20">
        <v>1.4598166906490699E-2</v>
      </c>
      <c r="M134" s="20">
        <v>2.9775755991922198E-2</v>
      </c>
      <c r="N134" s="20">
        <v>946390</v>
      </c>
    </row>
    <row r="135" spans="1:14" x14ac:dyDescent="0.25">
      <c r="A135" s="20" t="str">
        <f t="shared" si="9"/>
        <v>176NEUTRAL</v>
      </c>
      <c r="B135" s="20">
        <v>9.9015876567102841E+28</v>
      </c>
      <c r="C135" s="20">
        <v>17</v>
      </c>
      <c r="D135" s="20">
        <v>6</v>
      </c>
      <c r="E135" s="20">
        <v>4001</v>
      </c>
      <c r="F135" s="20" t="s">
        <v>21</v>
      </c>
      <c r="G135" s="20" t="s">
        <v>20</v>
      </c>
      <c r="H135" s="20"/>
      <c r="I135" s="20">
        <v>6.9586340036870795E-2</v>
      </c>
      <c r="J135" s="20">
        <v>2.49176219898334E-2</v>
      </c>
      <c r="K135" s="20">
        <v>4.4668718047037301E-2</v>
      </c>
      <c r="L135" s="20">
        <v>1.9361614797268899E-2</v>
      </c>
      <c r="M135" s="20">
        <v>8.8947954834139697E-2</v>
      </c>
      <c r="N135" s="20">
        <v>946390</v>
      </c>
    </row>
    <row r="136" spans="1:14" x14ac:dyDescent="0.25">
      <c r="A136" s="20" t="str">
        <f t="shared" si="9"/>
        <v>176OPTIMISTIC_90</v>
      </c>
      <c r="B136" s="20">
        <v>1.1272890510218927E+30</v>
      </c>
      <c r="C136" s="20">
        <v>17</v>
      </c>
      <c r="D136" s="20">
        <v>6</v>
      </c>
      <c r="E136" s="20">
        <v>6001</v>
      </c>
      <c r="F136" s="20" t="s">
        <v>22</v>
      </c>
      <c r="G136" s="20" t="s">
        <v>20</v>
      </c>
      <c r="H136" s="20"/>
      <c r="I136" s="20">
        <v>0.116750301270963</v>
      </c>
      <c r="J136" s="20">
        <v>2.3702152339302299E-2</v>
      </c>
      <c r="K136" s="20">
        <v>9.3048148931661398E-2</v>
      </c>
      <c r="L136" s="20">
        <v>2.5116425452757898E-2</v>
      </c>
      <c r="M136" s="20">
        <v>0.14186672672372092</v>
      </c>
      <c r="N136" s="20">
        <v>946390</v>
      </c>
    </row>
    <row r="137" spans="1:14" x14ac:dyDescent="0.25">
      <c r="A137" s="20" t="str">
        <f t="shared" si="9"/>
        <v>175PESSIMISTIC_10</v>
      </c>
      <c r="B137" s="20">
        <v>4.5549126205368487E+22</v>
      </c>
      <c r="C137" s="20">
        <v>17</v>
      </c>
      <c r="D137" s="20">
        <v>5</v>
      </c>
      <c r="E137" s="20">
        <v>2001</v>
      </c>
      <c r="F137" s="20" t="s">
        <v>19</v>
      </c>
      <c r="G137" s="20" t="s">
        <v>20</v>
      </c>
      <c r="H137" s="20"/>
      <c r="I137" s="20">
        <v>9.7759527594745103E-3</v>
      </c>
      <c r="J137" s="20">
        <v>6.2930296577756702E-3</v>
      </c>
      <c r="K137" s="20">
        <v>3.4829231016988401E-3</v>
      </c>
      <c r="L137" s="20">
        <v>1.5000339298547801E-2</v>
      </c>
      <c r="M137" s="20">
        <v>2.4776292058022311E-2</v>
      </c>
      <c r="N137" s="20">
        <v>2856000</v>
      </c>
    </row>
    <row r="138" spans="1:14" x14ac:dyDescent="0.25">
      <c r="A138" s="20" t="str">
        <f t="shared" si="9"/>
        <v>175NEUTRAL</v>
      </c>
      <c r="B138" s="20">
        <v>1.4557518938956855E+24</v>
      </c>
      <c r="C138" s="20">
        <v>17</v>
      </c>
      <c r="D138" s="20">
        <v>5</v>
      </c>
      <c r="E138" s="20">
        <v>4001</v>
      </c>
      <c r="F138" s="20" t="s">
        <v>21</v>
      </c>
      <c r="G138" s="20" t="s">
        <v>20</v>
      </c>
      <c r="H138" s="20"/>
      <c r="I138" s="20">
        <v>6.2083575466934597E-2</v>
      </c>
      <c r="J138" s="20">
        <v>2.5264706662698699E-2</v>
      </c>
      <c r="K138" s="20">
        <v>3.6818868804235898E-2</v>
      </c>
      <c r="L138" s="20">
        <v>1.9140483978073299E-2</v>
      </c>
      <c r="M138" s="20">
        <v>8.1224059445007893E-2</v>
      </c>
      <c r="N138" s="20">
        <v>2856000</v>
      </c>
    </row>
    <row r="139" spans="1:14" x14ac:dyDescent="0.25">
      <c r="A139" s="20" t="str">
        <f t="shared" si="9"/>
        <v>175OPTIMISTIC_90</v>
      </c>
      <c r="B139" s="20">
        <v>1.1050011772762312E+25</v>
      </c>
      <c r="C139" s="20">
        <v>17</v>
      </c>
      <c r="D139" s="20">
        <v>5</v>
      </c>
      <c r="E139" s="20">
        <v>6001</v>
      </c>
      <c r="F139" s="20" t="s">
        <v>22</v>
      </c>
      <c r="G139" s="20" t="s">
        <v>20</v>
      </c>
      <c r="H139" s="20"/>
      <c r="I139" s="20">
        <v>0.112356214733388</v>
      </c>
      <c r="J139" s="20">
        <v>2.4438578412773401E-2</v>
      </c>
      <c r="K139" s="20">
        <v>8.7917636320614598E-2</v>
      </c>
      <c r="L139" s="20">
        <v>2.5335440857552901E-2</v>
      </c>
      <c r="M139" s="20">
        <v>0.1376916555909409</v>
      </c>
      <c r="N139" s="20">
        <v>2856000</v>
      </c>
    </row>
    <row r="140" spans="1:14" x14ac:dyDescent="0.25">
      <c r="A140" s="20" t="str">
        <f t="shared" si="9"/>
        <v>172PESSIMISTIC_10</v>
      </c>
      <c r="B140" s="20">
        <v>1157156289</v>
      </c>
      <c r="C140" s="20">
        <v>17</v>
      </c>
      <c r="D140" s="20">
        <v>2</v>
      </c>
      <c r="E140" s="20">
        <v>2001</v>
      </c>
      <c r="F140" s="20" t="s">
        <v>19</v>
      </c>
      <c r="G140" s="20" t="s">
        <v>20</v>
      </c>
      <c r="H140" s="20"/>
      <c r="I140" s="21">
        <v>3.23654872571355E-4</v>
      </c>
      <c r="J140" s="20">
        <v>6.1679264746270501E-3</v>
      </c>
      <c r="K140" s="20">
        <v>-5.8442716020556899E-3</v>
      </c>
      <c r="L140" s="20">
        <v>1.26439170223998E-2</v>
      </c>
      <c r="M140" s="20">
        <v>1.2967571894971155E-2</v>
      </c>
      <c r="N140" s="20">
        <v>5111764</v>
      </c>
    </row>
    <row r="141" spans="1:14" x14ac:dyDescent="0.25">
      <c r="A141" s="20" t="str">
        <f t="shared" si="9"/>
        <v>172NEUTRAL</v>
      </c>
      <c r="B141" s="20">
        <v>4626312289</v>
      </c>
      <c r="C141" s="20">
        <v>17</v>
      </c>
      <c r="D141" s="20">
        <v>2</v>
      </c>
      <c r="E141" s="20">
        <v>4001</v>
      </c>
      <c r="F141" s="20" t="s">
        <v>21</v>
      </c>
      <c r="G141" s="20" t="s">
        <v>20</v>
      </c>
      <c r="H141" s="20"/>
      <c r="I141" s="20">
        <v>1.5689125032021401E-2</v>
      </c>
      <c r="J141" s="20">
        <v>2.3201995262590799E-2</v>
      </c>
      <c r="K141" s="20">
        <v>-7.5128702305693401E-3</v>
      </c>
      <c r="L141" s="20">
        <v>1.3827356587663601E-2</v>
      </c>
      <c r="M141" s="20">
        <v>2.9516481619685002E-2</v>
      </c>
      <c r="N141" s="20">
        <v>5111764</v>
      </c>
    </row>
    <row r="142" spans="1:14" x14ac:dyDescent="0.25">
      <c r="A142" s="20" t="str">
        <f t="shared" si="9"/>
        <v>172OPTIMISTIC_90</v>
      </c>
      <c r="B142" s="20">
        <v>10407468289</v>
      </c>
      <c r="C142" s="20">
        <v>17</v>
      </c>
      <c r="D142" s="20">
        <v>2</v>
      </c>
      <c r="E142" s="20">
        <v>6001</v>
      </c>
      <c r="F142" s="20" t="s">
        <v>22</v>
      </c>
      <c r="G142" s="20" t="s">
        <v>20</v>
      </c>
      <c r="H142" s="20"/>
      <c r="I142" s="20">
        <v>3.1652719966288802E-2</v>
      </c>
      <c r="J142" s="20">
        <v>3.0983068377516899E-2</v>
      </c>
      <c r="K142" s="21">
        <v>6.6965158877185695E-4</v>
      </c>
      <c r="L142" s="20">
        <v>1.5776909327514799E-2</v>
      </c>
      <c r="M142" s="20">
        <v>4.74296292938036E-2</v>
      </c>
      <c r="N142" s="20">
        <v>5111764</v>
      </c>
    </row>
    <row r="143" spans="1:14" x14ac:dyDescent="0.25">
      <c r="A143" s="20" t="str">
        <f t="shared" si="9"/>
        <v>174PESSIMISTIC_10</v>
      </c>
      <c r="B143" s="20">
        <v>1.3390106771722516E+18</v>
      </c>
      <c r="C143" s="20">
        <v>17</v>
      </c>
      <c r="D143" s="20">
        <v>4</v>
      </c>
      <c r="E143" s="20">
        <v>2001</v>
      </c>
      <c r="F143" s="20" t="s">
        <v>19</v>
      </c>
      <c r="G143" s="20" t="s">
        <v>20</v>
      </c>
      <c r="H143" s="20"/>
      <c r="I143" s="20">
        <v>9.3071294029813904E-3</v>
      </c>
      <c r="J143" s="20">
        <v>6.6049140597774702E-3</v>
      </c>
      <c r="K143" s="20">
        <v>2.7022153432039102E-3</v>
      </c>
      <c r="L143" s="20">
        <v>1.45251687882853E-2</v>
      </c>
      <c r="M143" s="20">
        <v>2.3832298191266692E-2</v>
      </c>
      <c r="N143" s="20">
        <v>10599466</v>
      </c>
    </row>
    <row r="144" spans="1:14" x14ac:dyDescent="0.25">
      <c r="A144" s="20" t="str">
        <f t="shared" si="9"/>
        <v>174NEUTRAL</v>
      </c>
      <c r="B144" s="20">
        <v>2.140276539535242E+19</v>
      </c>
      <c r="C144" s="20">
        <v>17</v>
      </c>
      <c r="D144" s="20">
        <v>4</v>
      </c>
      <c r="E144" s="20">
        <v>4001</v>
      </c>
      <c r="F144" s="20" t="s">
        <v>21</v>
      </c>
      <c r="G144" s="20" t="s">
        <v>20</v>
      </c>
      <c r="H144" s="20"/>
      <c r="I144" s="20">
        <v>4.75939711741881E-2</v>
      </c>
      <c r="J144" s="20">
        <v>2.4902239585077E-2</v>
      </c>
      <c r="K144" s="20">
        <v>2.2691731589110999E-2</v>
      </c>
      <c r="L144" s="20">
        <v>1.7680340495291099E-2</v>
      </c>
      <c r="M144" s="20">
        <v>6.5274311669479196E-2</v>
      </c>
      <c r="N144" s="20">
        <v>10599466</v>
      </c>
    </row>
    <row r="145" spans="1:14" x14ac:dyDescent="0.25">
      <c r="A145" s="20" t="str">
        <f t="shared" si="9"/>
        <v>174OPTIMISTIC_90</v>
      </c>
      <c r="B145" s="20">
        <v>1.0831539618654059E+20</v>
      </c>
      <c r="C145" s="20">
        <v>17</v>
      </c>
      <c r="D145" s="20">
        <v>4</v>
      </c>
      <c r="E145" s="20">
        <v>6001</v>
      </c>
      <c r="F145" s="20" t="s">
        <v>22</v>
      </c>
      <c r="G145" s="20" t="s">
        <v>20</v>
      </c>
      <c r="H145" s="20"/>
      <c r="I145" s="20">
        <v>8.5489217289086206E-2</v>
      </c>
      <c r="J145" s="20">
        <v>2.48917433278808E-2</v>
      </c>
      <c r="K145" s="20">
        <v>6.0597473961205399E-2</v>
      </c>
      <c r="L145" s="20">
        <v>2.22820093786733E-2</v>
      </c>
      <c r="M145" s="20">
        <v>0.10777122666775951</v>
      </c>
      <c r="N145" s="20">
        <v>10599466</v>
      </c>
    </row>
    <row r="146" spans="1:14" x14ac:dyDescent="0.25">
      <c r="A146" s="20" t="str">
        <f t="shared" si="9"/>
        <v>173PESSIMISTIC_10</v>
      </c>
      <c r="B146" s="20">
        <v>39362985482913</v>
      </c>
      <c r="C146" s="20">
        <v>17</v>
      </c>
      <c r="D146" s="20">
        <v>3</v>
      </c>
      <c r="E146" s="20">
        <v>2001</v>
      </c>
      <c r="F146" s="20" t="s">
        <v>19</v>
      </c>
      <c r="G146" s="20" t="s">
        <v>20</v>
      </c>
      <c r="H146" s="20"/>
      <c r="I146" s="20">
        <v>6.9152694301266504E-3</v>
      </c>
      <c r="J146" s="20">
        <v>8.6170868578292394E-3</v>
      </c>
      <c r="K146" s="20">
        <v>-1.7018174277025899E-3</v>
      </c>
      <c r="L146" s="20">
        <v>1.33593182342178E-2</v>
      </c>
      <c r="M146" s="20">
        <v>2.0274587664344451E-2</v>
      </c>
      <c r="N146" s="20">
        <v>15723062</v>
      </c>
    </row>
    <row r="147" spans="1:14" x14ac:dyDescent="0.25">
      <c r="A147" s="20" t="str">
        <f t="shared" si="9"/>
        <v>173NEUTRAL</v>
      </c>
      <c r="B147" s="20">
        <v>314667882960913</v>
      </c>
      <c r="C147" s="20">
        <v>17</v>
      </c>
      <c r="D147" s="20">
        <v>3</v>
      </c>
      <c r="E147" s="20">
        <v>4001</v>
      </c>
      <c r="F147" s="20" t="s">
        <v>21</v>
      </c>
      <c r="G147" s="20" t="s">
        <v>20</v>
      </c>
      <c r="H147" s="20"/>
      <c r="I147" s="20">
        <v>2.8161555334371001E-2</v>
      </c>
      <c r="J147" s="20">
        <v>2.3853767477299601E-2</v>
      </c>
      <c r="K147" s="20">
        <v>4.3077878570714203E-3</v>
      </c>
      <c r="L147" s="20">
        <v>1.5372640209852399E-2</v>
      </c>
      <c r="M147" s="20">
        <v>4.35341955442234E-2</v>
      </c>
      <c r="N147" s="20">
        <v>15723062</v>
      </c>
    </row>
    <row r="148" spans="1:14" x14ac:dyDescent="0.25">
      <c r="A148" s="20" t="str">
        <f t="shared" si="9"/>
        <v>173OPTIMISTIC_90</v>
      </c>
      <c r="B148" s="20">
        <v>1061738692438913</v>
      </c>
      <c r="C148" s="20">
        <v>17</v>
      </c>
      <c r="D148" s="20">
        <v>3</v>
      </c>
      <c r="E148" s="20">
        <v>6001</v>
      </c>
      <c r="F148" s="20" t="s">
        <v>22</v>
      </c>
      <c r="G148" s="20" t="s">
        <v>20</v>
      </c>
      <c r="H148" s="20"/>
      <c r="I148" s="20">
        <v>5.2537353750271298E-2</v>
      </c>
      <c r="J148" s="20">
        <v>2.6953806213329799E-2</v>
      </c>
      <c r="K148" s="20">
        <v>2.5583547536941399E-2</v>
      </c>
      <c r="L148" s="20">
        <v>1.8360123785788801E-2</v>
      </c>
      <c r="M148" s="20">
        <v>7.08974775360601E-2</v>
      </c>
      <c r="N148" s="20">
        <v>15723062</v>
      </c>
    </row>
    <row r="149" spans="1:14" x14ac:dyDescent="0.25">
      <c r="A149" s="20" t="str">
        <f t="shared" si="9"/>
        <v>181PESSIMISTIC_10</v>
      </c>
      <c r="B149" s="20">
        <v>36018</v>
      </c>
      <c r="C149" s="20">
        <v>18</v>
      </c>
      <c r="D149" s="20">
        <v>1</v>
      </c>
      <c r="E149" s="20">
        <v>2001</v>
      </c>
      <c r="F149" s="20" t="s">
        <v>19</v>
      </c>
      <c r="G149" s="20" t="s">
        <v>20</v>
      </c>
      <c r="H149" s="20"/>
      <c r="I149" s="20">
        <v>-1.83922443814332E-3</v>
      </c>
      <c r="J149" s="20">
        <v>1.2787004796039E-2</v>
      </c>
      <c r="K149" s="20">
        <v>-1.46262292341823E-2</v>
      </c>
      <c r="L149" s="20">
        <v>1.24547765343465E-2</v>
      </c>
      <c r="M149" s="20">
        <v>1.0615552096203179E-2</v>
      </c>
      <c r="N149" s="20">
        <v>6039</v>
      </c>
    </row>
    <row r="150" spans="1:14" x14ac:dyDescent="0.25">
      <c r="A150" s="20" t="str">
        <f t="shared" si="9"/>
        <v>181NEUTRAL</v>
      </c>
      <c r="B150" s="20">
        <v>72018</v>
      </c>
      <c r="C150" s="20">
        <v>18</v>
      </c>
      <c r="D150" s="20">
        <v>1</v>
      </c>
      <c r="E150" s="20">
        <v>4001</v>
      </c>
      <c r="F150" s="20" t="s">
        <v>21</v>
      </c>
      <c r="G150" s="20" t="s">
        <v>20</v>
      </c>
      <c r="H150" s="20"/>
      <c r="I150" s="20">
        <v>1.18634843150906E-2</v>
      </c>
      <c r="J150" s="20">
        <v>2.4433161475427598E-2</v>
      </c>
      <c r="K150" s="20">
        <v>-1.25696771603369E-2</v>
      </c>
      <c r="L150" s="20">
        <v>1.3402600927395701E-2</v>
      </c>
      <c r="M150" s="20">
        <v>2.5266085242486302E-2</v>
      </c>
      <c r="N150" s="20">
        <v>6039</v>
      </c>
    </row>
    <row r="151" spans="1:14" x14ac:dyDescent="0.25">
      <c r="A151" s="20" t="str">
        <f t="shared" si="9"/>
        <v>181OPTIMISTIC_90</v>
      </c>
      <c r="B151" s="20">
        <v>108018</v>
      </c>
      <c r="C151" s="20">
        <v>18</v>
      </c>
      <c r="D151" s="20">
        <v>1</v>
      </c>
      <c r="E151" s="20">
        <v>6001</v>
      </c>
      <c r="F151" s="20" t="s">
        <v>22</v>
      </c>
      <c r="G151" s="20" t="s">
        <v>20</v>
      </c>
      <c r="H151" s="20"/>
      <c r="I151" s="20">
        <v>3.32416029519189E-2</v>
      </c>
      <c r="J151" s="20">
        <v>3.0928168789503298E-2</v>
      </c>
      <c r="K151" s="20">
        <v>2.3134341624155802E-3</v>
      </c>
      <c r="L151" s="20">
        <v>1.6120547851888802E-2</v>
      </c>
      <c r="M151" s="20">
        <v>4.9362150803807701E-2</v>
      </c>
      <c r="N151" s="20">
        <v>6039</v>
      </c>
    </row>
    <row r="152" spans="1:14" x14ac:dyDescent="0.25">
      <c r="A152" s="20" t="str">
        <f t="shared" si="9"/>
        <v>187PESSIMISTIC_10</v>
      </c>
      <c r="B152" s="20">
        <v>7.8638850425212194E+31</v>
      </c>
      <c r="C152" s="20">
        <v>18</v>
      </c>
      <c r="D152" s="20">
        <v>7</v>
      </c>
      <c r="E152" s="20">
        <v>2001</v>
      </c>
      <c r="F152" s="20" t="s">
        <v>19</v>
      </c>
      <c r="G152" s="20" t="s">
        <v>20</v>
      </c>
      <c r="H152" s="20"/>
      <c r="I152" s="20">
        <v>2.1701955109586502E-2</v>
      </c>
      <c r="J152" s="20">
        <v>1.02610275604535E-2</v>
      </c>
      <c r="K152" s="20">
        <v>1.1440927549132901E-2</v>
      </c>
      <c r="L152" s="20">
        <v>1.4667144738384401E-2</v>
      </c>
      <c r="M152" s="20">
        <v>3.6369099847970904E-2</v>
      </c>
      <c r="N152" s="20">
        <v>97152</v>
      </c>
    </row>
    <row r="153" spans="1:14" x14ac:dyDescent="0.25">
      <c r="A153" s="20" t="str">
        <f t="shared" si="9"/>
        <v>187NEUTRAL</v>
      </c>
      <c r="B153" s="20">
        <v>1.0048179747711935E+34</v>
      </c>
      <c r="C153" s="20">
        <v>18</v>
      </c>
      <c r="D153" s="20">
        <v>7</v>
      </c>
      <c r="E153" s="20">
        <v>4001</v>
      </c>
      <c r="F153" s="20" t="s">
        <v>21</v>
      </c>
      <c r="G153" s="20" t="s">
        <v>20</v>
      </c>
      <c r="H153" s="20"/>
      <c r="I153" s="20">
        <v>8.9187450507930796E-2</v>
      </c>
      <c r="J153" s="20">
        <v>2.36223428376682E-2</v>
      </c>
      <c r="K153" s="20">
        <v>6.5565107670262496E-2</v>
      </c>
      <c r="L153" s="20">
        <v>2.0948733229553498E-2</v>
      </c>
      <c r="M153" s="20">
        <v>0.11013618373748429</v>
      </c>
      <c r="N153" s="20">
        <v>97152</v>
      </c>
    </row>
    <row r="154" spans="1:14" x14ac:dyDescent="0.25">
      <c r="A154" s="20" t="str">
        <f t="shared" si="9"/>
        <v>187OPTIMISTIC_90</v>
      </c>
      <c r="B154" s="20">
        <v>1.7158247304350022E+35</v>
      </c>
      <c r="C154" s="20">
        <v>18</v>
      </c>
      <c r="D154" s="20">
        <v>7</v>
      </c>
      <c r="E154" s="20">
        <v>6001</v>
      </c>
      <c r="F154" s="20" t="s">
        <v>22</v>
      </c>
      <c r="G154" s="20" t="s">
        <v>20</v>
      </c>
      <c r="H154" s="20"/>
      <c r="I154" s="20">
        <v>0.13784469307694699</v>
      </c>
      <c r="J154" s="20">
        <v>2.4000757572529102E-2</v>
      </c>
      <c r="K154" s="20">
        <v>0.113843935504418</v>
      </c>
      <c r="L154" s="20">
        <v>2.6369107678432799E-2</v>
      </c>
      <c r="M154" s="20">
        <v>0.16421380075537978</v>
      </c>
      <c r="N154" s="20">
        <v>97152</v>
      </c>
    </row>
    <row r="155" spans="1:14" x14ac:dyDescent="0.25">
      <c r="A155" s="20" t="str">
        <f t="shared" si="9"/>
        <v>186PESSIMISTIC_10</v>
      </c>
      <c r="B155" s="20">
        <v>2.1833208513857569E+27</v>
      </c>
      <c r="C155" s="20">
        <v>18</v>
      </c>
      <c r="D155" s="20">
        <v>6</v>
      </c>
      <c r="E155" s="20">
        <v>2001</v>
      </c>
      <c r="F155" s="20" t="s">
        <v>19</v>
      </c>
      <c r="G155" s="20" t="s">
        <v>20</v>
      </c>
      <c r="H155" s="20"/>
      <c r="I155" s="20">
        <v>1.7290256006208701E-2</v>
      </c>
      <c r="J155" s="20">
        <v>9.4556166963684005E-3</v>
      </c>
      <c r="K155" s="20">
        <v>7.8346393098402897E-3</v>
      </c>
      <c r="L155" s="20">
        <v>1.48192450207163E-2</v>
      </c>
      <c r="M155" s="20">
        <v>3.2109501026925003E-2</v>
      </c>
      <c r="N155" s="20">
        <v>918555</v>
      </c>
    </row>
    <row r="156" spans="1:14" x14ac:dyDescent="0.25">
      <c r="A156" s="20" t="str">
        <f t="shared" si="9"/>
        <v>186NEUTRAL</v>
      </c>
      <c r="B156" s="20">
        <v>1.3952317125873996E+29</v>
      </c>
      <c r="C156" s="20">
        <v>18</v>
      </c>
      <c r="D156" s="20">
        <v>6</v>
      </c>
      <c r="E156" s="20">
        <v>4001</v>
      </c>
      <c r="F156" s="20" t="s">
        <v>21</v>
      </c>
      <c r="G156" s="20" t="s">
        <v>20</v>
      </c>
      <c r="H156" s="20"/>
      <c r="I156" s="20">
        <v>6.9480337725795899E-2</v>
      </c>
      <c r="J156" s="20">
        <v>2.4780772424001202E-2</v>
      </c>
      <c r="K156" s="20">
        <v>4.4699565301794697E-2</v>
      </c>
      <c r="L156" s="20">
        <v>1.93955152811544E-2</v>
      </c>
      <c r="M156" s="20">
        <v>8.8875853006950306E-2</v>
      </c>
      <c r="N156" s="20">
        <v>918555</v>
      </c>
    </row>
    <row r="157" spans="1:14" x14ac:dyDescent="0.25">
      <c r="A157" s="20" t="str">
        <f t="shared" si="9"/>
        <v>186OPTIMISTIC_90</v>
      </c>
      <c r="B157" s="20">
        <v>1.5884618586115297E+30</v>
      </c>
      <c r="C157" s="20">
        <v>18</v>
      </c>
      <c r="D157" s="20">
        <v>6</v>
      </c>
      <c r="E157" s="20">
        <v>6001</v>
      </c>
      <c r="F157" s="20" t="s">
        <v>22</v>
      </c>
      <c r="G157" s="20" t="s">
        <v>20</v>
      </c>
      <c r="H157" s="20"/>
      <c r="I157" s="20">
        <v>0.11553174123471301</v>
      </c>
      <c r="J157" s="20">
        <v>2.38067403015387E-2</v>
      </c>
      <c r="K157" s="20">
        <v>9.1725000933174705E-2</v>
      </c>
      <c r="L157" s="20">
        <v>2.5024204898214698E-2</v>
      </c>
      <c r="M157" s="20">
        <v>0.14055594613292771</v>
      </c>
      <c r="N157" s="20">
        <v>918555</v>
      </c>
    </row>
    <row r="158" spans="1:14" x14ac:dyDescent="0.25">
      <c r="A158" s="20" t="str">
        <f t="shared" si="9"/>
        <v>185PESSIMISTIC_10</v>
      </c>
      <c r="B158" s="20">
        <v>6.0617492681041614E+22</v>
      </c>
      <c r="C158" s="20">
        <v>18</v>
      </c>
      <c r="D158" s="20">
        <v>5</v>
      </c>
      <c r="E158" s="20">
        <v>2001</v>
      </c>
      <c r="F158" s="20" t="s">
        <v>19</v>
      </c>
      <c r="G158" s="20" t="s">
        <v>20</v>
      </c>
      <c r="H158" s="20"/>
      <c r="I158" s="20">
        <v>1.1712513986618101E-2</v>
      </c>
      <c r="J158" s="20">
        <v>7.26378565822694E-3</v>
      </c>
      <c r="K158" s="20">
        <v>4.4487283283911596E-3</v>
      </c>
      <c r="L158" s="20">
        <v>1.51445875267202E-2</v>
      </c>
      <c r="M158" s="20">
        <v>2.68571015133383E-2</v>
      </c>
      <c r="N158" s="20">
        <v>2772000</v>
      </c>
    </row>
    <row r="159" spans="1:14" x14ac:dyDescent="0.25">
      <c r="A159" s="20" t="str">
        <f t="shared" si="9"/>
        <v>185NEUTRAL</v>
      </c>
      <c r="B159" s="20">
        <v>1.9373374886658885E+24</v>
      </c>
      <c r="C159" s="20">
        <v>18</v>
      </c>
      <c r="D159" s="20">
        <v>5</v>
      </c>
      <c r="E159" s="20">
        <v>4001</v>
      </c>
      <c r="F159" s="20" t="s">
        <v>21</v>
      </c>
      <c r="G159" s="20" t="s">
        <v>20</v>
      </c>
      <c r="H159" s="20"/>
      <c r="I159" s="20">
        <v>6.1798428822240598E-2</v>
      </c>
      <c r="J159" s="20">
        <v>2.5034411171772099E-2</v>
      </c>
      <c r="K159" s="20">
        <v>3.6764017650468397E-2</v>
      </c>
      <c r="L159" s="20">
        <v>1.9143915531552799E-2</v>
      </c>
      <c r="M159" s="20">
        <v>8.0942344353793397E-2</v>
      </c>
      <c r="N159" s="20">
        <v>2772000</v>
      </c>
    </row>
    <row r="160" spans="1:14" x14ac:dyDescent="0.25">
      <c r="A160" s="20" t="str">
        <f t="shared" si="9"/>
        <v>185OPTIMISTIC_90</v>
      </c>
      <c r="B160" s="20">
        <v>1.4705529250787181E+25</v>
      </c>
      <c r="C160" s="20">
        <v>18</v>
      </c>
      <c r="D160" s="20">
        <v>5</v>
      </c>
      <c r="E160" s="20">
        <v>6001</v>
      </c>
      <c r="F160" s="20" t="s">
        <v>22</v>
      </c>
      <c r="G160" s="20" t="s">
        <v>20</v>
      </c>
      <c r="H160" s="20"/>
      <c r="I160" s="20">
        <v>0.11115493905259601</v>
      </c>
      <c r="J160" s="20">
        <v>2.4442765428174001E-2</v>
      </c>
      <c r="K160" s="20">
        <v>8.6712173624422906E-2</v>
      </c>
      <c r="L160" s="20">
        <v>2.5242300527526601E-2</v>
      </c>
      <c r="M160" s="20">
        <v>0.13639723958012262</v>
      </c>
      <c r="N160" s="20">
        <v>2772000</v>
      </c>
    </row>
    <row r="161" spans="1:14" x14ac:dyDescent="0.25">
      <c r="A161" s="20" t="str">
        <f t="shared" si="9"/>
        <v>182PESSIMISTIC_10</v>
      </c>
      <c r="B161" s="20">
        <v>1297296324</v>
      </c>
      <c r="C161" s="20">
        <v>18</v>
      </c>
      <c r="D161" s="20">
        <v>2</v>
      </c>
      <c r="E161" s="20">
        <v>2001</v>
      </c>
      <c r="F161" s="20" t="s">
        <v>19</v>
      </c>
      <c r="G161" s="20" t="s">
        <v>20</v>
      </c>
      <c r="H161" s="20"/>
      <c r="I161" s="21">
        <v>6.7795527689118397E-4</v>
      </c>
      <c r="J161" s="20">
        <v>6.7293446316263302E-3</v>
      </c>
      <c r="K161" s="20">
        <v>-6.0513893547351396E-3</v>
      </c>
      <c r="L161" s="20">
        <v>1.2655817617642401E-2</v>
      </c>
      <c r="M161" s="20">
        <v>1.3333772894533585E-2</v>
      </c>
      <c r="N161" s="20">
        <v>4961418</v>
      </c>
    </row>
    <row r="162" spans="1:14" x14ac:dyDescent="0.25">
      <c r="A162" s="20" t="str">
        <f t="shared" si="9"/>
        <v>182NEUTRAL</v>
      </c>
      <c r="B162" s="20">
        <v>5186592324</v>
      </c>
      <c r="C162" s="20">
        <v>18</v>
      </c>
      <c r="D162" s="20">
        <v>2</v>
      </c>
      <c r="E162" s="20">
        <v>4001</v>
      </c>
      <c r="F162" s="20" t="s">
        <v>21</v>
      </c>
      <c r="G162" s="20" t="s">
        <v>20</v>
      </c>
      <c r="H162" s="20"/>
      <c r="I162" s="20">
        <v>1.5648844226681499E-2</v>
      </c>
      <c r="J162" s="20">
        <v>2.3037124623968602E-2</v>
      </c>
      <c r="K162" s="20">
        <v>-7.38828039728711E-3</v>
      </c>
      <c r="L162" s="20">
        <v>1.38349652522902E-2</v>
      </c>
      <c r="M162" s="20">
        <v>2.9483809478971699E-2</v>
      </c>
      <c r="N162" s="20">
        <v>4961418</v>
      </c>
    </row>
    <row r="163" spans="1:14" x14ac:dyDescent="0.25">
      <c r="A163" s="20" t="str">
        <f t="shared" si="9"/>
        <v>182OPTIMISTIC_90</v>
      </c>
      <c r="B163" s="20">
        <v>11667888324</v>
      </c>
      <c r="C163" s="20">
        <v>18</v>
      </c>
      <c r="D163" s="20">
        <v>2</v>
      </c>
      <c r="E163" s="20">
        <v>6001</v>
      </c>
      <c r="F163" s="20" t="s">
        <v>22</v>
      </c>
      <c r="G163" s="20" t="s">
        <v>20</v>
      </c>
      <c r="H163" s="20"/>
      <c r="I163" s="20">
        <v>3.1330088373885401E-2</v>
      </c>
      <c r="J163" s="20">
        <v>3.0726435413908501E-2</v>
      </c>
      <c r="K163" s="21">
        <v>6.0365295997688497E-4</v>
      </c>
      <c r="L163" s="20">
        <v>1.5753334418607101E-2</v>
      </c>
      <c r="M163" s="20">
        <v>4.7083422792492502E-2</v>
      </c>
      <c r="N163" s="20">
        <v>4961418</v>
      </c>
    </row>
    <row r="164" spans="1:14" x14ac:dyDescent="0.25">
      <c r="A164" s="20" t="str">
        <f t="shared" si="9"/>
        <v>184PESSIMISTIC_10</v>
      </c>
      <c r="B164" s="20">
        <v>1.682977752263913E+18</v>
      </c>
      <c r="C164" s="20">
        <v>18</v>
      </c>
      <c r="D164" s="20">
        <v>4</v>
      </c>
      <c r="E164" s="20">
        <v>2001</v>
      </c>
      <c r="F164" s="20" t="s">
        <v>19</v>
      </c>
      <c r="G164" s="20" t="s">
        <v>20</v>
      </c>
      <c r="H164" s="20"/>
      <c r="I164" s="20">
        <v>1.06251706448645E-2</v>
      </c>
      <c r="J164" s="20">
        <v>7.5198170171712998E-3</v>
      </c>
      <c r="K164" s="20">
        <v>3.1053536276932601E-3</v>
      </c>
      <c r="L164" s="20">
        <v>1.46162272619233E-2</v>
      </c>
      <c r="M164" s="20">
        <v>2.52413979067878E-2</v>
      </c>
      <c r="N164" s="20">
        <v>10287717</v>
      </c>
    </row>
    <row r="165" spans="1:14" x14ac:dyDescent="0.25">
      <c r="A165" s="20" t="str">
        <f t="shared" si="9"/>
        <v>184NEUTRAL</v>
      </c>
      <c r="B165" s="20">
        <v>2.690073993537572E+19</v>
      </c>
      <c r="C165" s="20">
        <v>18</v>
      </c>
      <c r="D165" s="20">
        <v>4</v>
      </c>
      <c r="E165" s="20">
        <v>4001</v>
      </c>
      <c r="F165" s="20" t="s">
        <v>21</v>
      </c>
      <c r="G165" s="20" t="s">
        <v>20</v>
      </c>
      <c r="H165" s="20"/>
      <c r="I165" s="20">
        <v>4.7369633474272303E-2</v>
      </c>
      <c r="J165" s="20">
        <v>2.4778328894869299E-2</v>
      </c>
      <c r="K165" s="20">
        <v>2.2591304579403001E-2</v>
      </c>
      <c r="L165" s="20">
        <v>1.76883781451956E-2</v>
      </c>
      <c r="M165" s="20">
        <v>6.5058011619467906E-2</v>
      </c>
      <c r="N165" s="20">
        <v>10287717</v>
      </c>
    </row>
    <row r="166" spans="1:14" x14ac:dyDescent="0.25">
      <c r="A166" s="20" t="str">
        <f t="shared" si="9"/>
        <v>184OPTIMISTIC_90</v>
      </c>
      <c r="B166" s="20">
        <v>1.3613961794133552E+20</v>
      </c>
      <c r="C166" s="20">
        <v>18</v>
      </c>
      <c r="D166" s="20">
        <v>4</v>
      </c>
      <c r="E166" s="20">
        <v>6001</v>
      </c>
      <c r="F166" s="20" t="s">
        <v>22</v>
      </c>
      <c r="G166" s="20" t="s">
        <v>20</v>
      </c>
      <c r="H166" s="20"/>
      <c r="I166" s="20">
        <v>8.4620647689641101E-2</v>
      </c>
      <c r="J166" s="20">
        <v>2.4893225112932502E-2</v>
      </c>
      <c r="K166" s="20">
        <v>5.97274225767086E-2</v>
      </c>
      <c r="L166" s="20">
        <v>2.2212666381935101E-2</v>
      </c>
      <c r="M166" s="20">
        <v>0.1068333140715762</v>
      </c>
      <c r="N166" s="20">
        <v>10287717</v>
      </c>
    </row>
    <row r="167" spans="1:14" x14ac:dyDescent="0.25">
      <c r="A167" s="20" t="str">
        <f t="shared" si="9"/>
        <v>183PESSIMISTIC_10</v>
      </c>
      <c r="B167" s="20">
        <v>46726018997832</v>
      </c>
      <c r="C167" s="20">
        <v>18</v>
      </c>
      <c r="D167" s="20">
        <v>3</v>
      </c>
      <c r="E167" s="20">
        <v>2001</v>
      </c>
      <c r="F167" s="20" t="s">
        <v>19</v>
      </c>
      <c r="G167" s="20" t="s">
        <v>20</v>
      </c>
      <c r="H167" s="20"/>
      <c r="I167" s="20">
        <v>7.4678548063744597E-3</v>
      </c>
      <c r="J167" s="20">
        <v>9.3003234080113392E-3</v>
      </c>
      <c r="K167" s="20">
        <v>-1.8324686016368799E-3</v>
      </c>
      <c r="L167" s="20">
        <v>1.34088012900897E-2</v>
      </c>
      <c r="M167" s="20">
        <v>2.087665609646416E-2</v>
      </c>
      <c r="N167" s="20">
        <v>15260619</v>
      </c>
    </row>
    <row r="168" spans="1:14" x14ac:dyDescent="0.25">
      <c r="A168" s="20" t="str">
        <f t="shared" si="9"/>
        <v>183NEUTRAL</v>
      </c>
      <c r="B168" s="20">
        <v>373528005989832</v>
      </c>
      <c r="C168" s="20">
        <v>18</v>
      </c>
      <c r="D168" s="20">
        <v>3</v>
      </c>
      <c r="E168" s="20">
        <v>4001</v>
      </c>
      <c r="F168" s="20" t="s">
        <v>21</v>
      </c>
      <c r="G168" s="20" t="s">
        <v>20</v>
      </c>
      <c r="H168" s="20"/>
      <c r="I168" s="20">
        <v>2.80802531496646E-2</v>
      </c>
      <c r="J168" s="20">
        <v>2.36048619440536E-2</v>
      </c>
      <c r="K168" s="20">
        <v>4.47539120561102E-3</v>
      </c>
      <c r="L168" s="20">
        <v>1.5380047700608201E-2</v>
      </c>
      <c r="M168" s="20">
        <v>4.3460300850272804E-2</v>
      </c>
      <c r="N168" s="20">
        <v>15260619</v>
      </c>
    </row>
    <row r="169" spans="1:14" x14ac:dyDescent="0.25">
      <c r="A169" s="20" t="str">
        <f t="shared" si="9"/>
        <v>183OPTIMISTIC_90</v>
      </c>
      <c r="B169" s="20">
        <v>1260341960981832</v>
      </c>
      <c r="C169" s="20">
        <v>18</v>
      </c>
      <c r="D169" s="20">
        <v>3</v>
      </c>
      <c r="E169" s="20">
        <v>6001</v>
      </c>
      <c r="F169" s="20" t="s">
        <v>22</v>
      </c>
      <c r="G169" s="20" t="s">
        <v>20</v>
      </c>
      <c r="H169" s="20"/>
      <c r="I169" s="20">
        <v>5.20361141994427E-2</v>
      </c>
      <c r="J169" s="20">
        <v>2.6854390193869301E-2</v>
      </c>
      <c r="K169" s="20">
        <v>2.5181724005573301E-2</v>
      </c>
      <c r="L169" s="20">
        <v>1.8316106611771701E-2</v>
      </c>
      <c r="M169" s="20">
        <v>7.0352220811214394E-2</v>
      </c>
      <c r="N169" s="20">
        <v>15260619</v>
      </c>
    </row>
    <row r="170" spans="1:14" x14ac:dyDescent="0.25">
      <c r="A170" s="20" t="str">
        <f t="shared" si="9"/>
        <v>197PESSIMISTIC_10</v>
      </c>
      <c r="B170" s="20">
        <v>1.1481663831369913E+32</v>
      </c>
      <c r="C170" s="20">
        <v>19</v>
      </c>
      <c r="D170" s="20">
        <v>7</v>
      </c>
      <c r="E170" s="20">
        <v>2001</v>
      </c>
      <c r="F170" s="20" t="s">
        <v>19</v>
      </c>
      <c r="G170" s="20" t="s">
        <v>20</v>
      </c>
      <c r="H170" s="20"/>
      <c r="I170" s="20">
        <v>2.4617293045178599E-2</v>
      </c>
      <c r="J170" s="20">
        <v>1.11311076527123E-2</v>
      </c>
      <c r="K170" s="20">
        <v>1.34861853924663E-2</v>
      </c>
      <c r="L170" s="20">
        <v>1.48105538270479E-2</v>
      </c>
      <c r="M170" s="20">
        <v>3.9427846872226502E-2</v>
      </c>
      <c r="N170" s="20">
        <v>94208</v>
      </c>
    </row>
    <row r="171" spans="1:14" x14ac:dyDescent="0.25">
      <c r="A171" s="20" t="str">
        <f t="shared" si="9"/>
        <v>197NEUTRAL</v>
      </c>
      <c r="B171" s="20">
        <v>1.4670842892105577E+34</v>
      </c>
      <c r="C171" s="20">
        <v>19</v>
      </c>
      <c r="D171" s="20">
        <v>7</v>
      </c>
      <c r="E171" s="20">
        <v>4001</v>
      </c>
      <c r="F171" s="20" t="s">
        <v>21</v>
      </c>
      <c r="G171" s="20" t="s">
        <v>20</v>
      </c>
      <c r="H171" s="20"/>
      <c r="I171" s="20">
        <v>8.9443705731368395E-2</v>
      </c>
      <c r="J171" s="20">
        <v>2.35257003795767E-2</v>
      </c>
      <c r="K171" s="20">
        <v>6.5918005351791598E-2</v>
      </c>
      <c r="L171" s="20">
        <v>2.1038662519134901E-2</v>
      </c>
      <c r="M171" s="20">
        <v>0.1104823682505033</v>
      </c>
      <c r="N171" s="20">
        <v>94208</v>
      </c>
    </row>
    <row r="172" spans="1:14" x14ac:dyDescent="0.25">
      <c r="A172" s="20" t="str">
        <f t="shared" si="9"/>
        <v>197OPTIMISTIC_90</v>
      </c>
      <c r="B172" s="20">
        <v>2.5051895649391975E+35</v>
      </c>
      <c r="C172" s="20">
        <v>19</v>
      </c>
      <c r="D172" s="20">
        <v>7</v>
      </c>
      <c r="E172" s="20">
        <v>6001</v>
      </c>
      <c r="F172" s="20" t="s">
        <v>22</v>
      </c>
      <c r="G172" s="20" t="s">
        <v>20</v>
      </c>
      <c r="H172" s="20"/>
      <c r="I172" s="20">
        <v>0.13635602760168999</v>
      </c>
      <c r="J172" s="20">
        <v>2.37955603060497E-2</v>
      </c>
      <c r="K172" s="20">
        <v>0.11256046729564</v>
      </c>
      <c r="L172" s="20">
        <v>2.61751803781132E-2</v>
      </c>
      <c r="M172" s="20">
        <v>0.16253120797980319</v>
      </c>
      <c r="N172" s="20">
        <v>94208</v>
      </c>
    </row>
    <row r="173" spans="1:14" x14ac:dyDescent="0.25">
      <c r="A173" s="20" t="str">
        <f t="shared" si="9"/>
        <v>191PESSIMISTIC_10</v>
      </c>
      <c r="B173" s="20">
        <v>38019</v>
      </c>
      <c r="C173" s="20">
        <v>19</v>
      </c>
      <c r="D173" s="20">
        <v>1</v>
      </c>
      <c r="E173" s="20">
        <v>2001</v>
      </c>
      <c r="F173" s="20" t="s">
        <v>19</v>
      </c>
      <c r="G173" s="20" t="s">
        <v>20</v>
      </c>
      <c r="H173" s="20"/>
      <c r="I173" s="20">
        <v>-1.50969385045196E-3</v>
      </c>
      <c r="J173" s="20">
        <v>1.3621897205859899E-2</v>
      </c>
      <c r="K173" s="20">
        <v>-1.5131591056311899E-2</v>
      </c>
      <c r="L173" s="20">
        <v>1.2467866440651201E-2</v>
      </c>
      <c r="M173" s="20">
        <v>1.0958172590199241E-2</v>
      </c>
      <c r="N173" s="20">
        <v>5856</v>
      </c>
    </row>
    <row r="174" spans="1:14" x14ac:dyDescent="0.25">
      <c r="A174" s="20" t="str">
        <f t="shared" si="9"/>
        <v>191NEUTRAL</v>
      </c>
      <c r="B174" s="20">
        <v>76019</v>
      </c>
      <c r="C174" s="20">
        <v>19</v>
      </c>
      <c r="D174" s="20">
        <v>1</v>
      </c>
      <c r="E174" s="20">
        <v>4001</v>
      </c>
      <c r="F174" s="20" t="s">
        <v>21</v>
      </c>
      <c r="G174" s="20" t="s">
        <v>20</v>
      </c>
      <c r="H174" s="20"/>
      <c r="I174" s="20">
        <v>1.18586311046522E-2</v>
      </c>
      <c r="J174" s="20">
        <v>2.4886753924178801E-2</v>
      </c>
      <c r="K174" s="20">
        <v>-1.30281228195265E-2</v>
      </c>
      <c r="L174" s="20">
        <v>1.3422176805405099E-2</v>
      </c>
      <c r="M174" s="20">
        <v>2.5280807910057299E-2</v>
      </c>
      <c r="N174" s="20">
        <v>5856</v>
      </c>
    </row>
    <row r="175" spans="1:14" x14ac:dyDescent="0.25">
      <c r="A175" s="20" t="str">
        <f t="shared" si="9"/>
        <v>191OPTIMISTIC_90</v>
      </c>
      <c r="B175" s="20">
        <v>114019</v>
      </c>
      <c r="C175" s="20">
        <v>19</v>
      </c>
      <c r="D175" s="20">
        <v>1</v>
      </c>
      <c r="E175" s="20">
        <v>6001</v>
      </c>
      <c r="F175" s="20" t="s">
        <v>22</v>
      </c>
      <c r="G175" s="20" t="s">
        <v>20</v>
      </c>
      <c r="H175" s="20"/>
      <c r="I175" s="20">
        <v>3.2902359885872798E-2</v>
      </c>
      <c r="J175" s="20">
        <v>3.0235198822339701E-2</v>
      </c>
      <c r="K175" s="20">
        <v>2.66716106353315E-3</v>
      </c>
      <c r="L175" s="20">
        <v>1.60898490905131E-2</v>
      </c>
      <c r="M175" s="20">
        <v>4.8992208976385898E-2</v>
      </c>
      <c r="N175" s="20">
        <v>5856</v>
      </c>
    </row>
    <row r="176" spans="1:14" x14ac:dyDescent="0.25">
      <c r="A176" s="20" t="str">
        <f t="shared" si="9"/>
        <v>196PESSIMISTIC_10</v>
      </c>
      <c r="B176" s="20">
        <v>3.0199804916936039E+27</v>
      </c>
      <c r="C176" s="20">
        <v>19</v>
      </c>
      <c r="D176" s="20">
        <v>6</v>
      </c>
      <c r="E176" s="20">
        <v>2001</v>
      </c>
      <c r="F176" s="20" t="s">
        <v>19</v>
      </c>
      <c r="G176" s="20" t="s">
        <v>20</v>
      </c>
      <c r="H176" s="20"/>
      <c r="I176" s="20">
        <v>1.94733181298791E-2</v>
      </c>
      <c r="J176" s="20">
        <v>1.00639517680811E-2</v>
      </c>
      <c r="K176" s="20">
        <v>9.4093663617980106E-3</v>
      </c>
      <c r="L176" s="20">
        <v>1.49257018898041E-2</v>
      </c>
      <c r="M176" s="20">
        <v>3.4399020019683202E-2</v>
      </c>
      <c r="N176" s="20">
        <v>890720</v>
      </c>
    </row>
    <row r="177" spans="1:14" x14ac:dyDescent="0.25">
      <c r="A177" s="20" t="str">
        <f t="shared" si="9"/>
        <v>196NEUTRAL</v>
      </c>
      <c r="B177" s="20">
        <v>1.9298915918527705E+29</v>
      </c>
      <c r="C177" s="20">
        <v>19</v>
      </c>
      <c r="D177" s="20">
        <v>6</v>
      </c>
      <c r="E177" s="20">
        <v>4001</v>
      </c>
      <c r="F177" s="20" t="s">
        <v>21</v>
      </c>
      <c r="G177" s="20" t="s">
        <v>20</v>
      </c>
      <c r="H177" s="20"/>
      <c r="I177" s="20">
        <v>6.9437568291886798E-2</v>
      </c>
      <c r="J177" s="20">
        <v>2.4795292058640901E-2</v>
      </c>
      <c r="K177" s="20">
        <v>4.4642276233245903E-2</v>
      </c>
      <c r="L177" s="20">
        <v>1.94303991976147E-2</v>
      </c>
      <c r="M177" s="20">
        <v>8.8867967489501501E-2</v>
      </c>
      <c r="N177" s="20">
        <v>890720</v>
      </c>
    </row>
    <row r="178" spans="1:14" x14ac:dyDescent="0.25">
      <c r="A178" s="20" t="str">
        <f t="shared" si="9"/>
        <v>196OPTIMISTIC_90</v>
      </c>
      <c r="B178" s="20">
        <v>2.1971685113351264E+30</v>
      </c>
      <c r="C178" s="20">
        <v>19</v>
      </c>
      <c r="D178" s="20">
        <v>6</v>
      </c>
      <c r="E178" s="20">
        <v>6001</v>
      </c>
      <c r="F178" s="20" t="s">
        <v>22</v>
      </c>
      <c r="G178" s="20" t="s">
        <v>20</v>
      </c>
      <c r="H178" s="20"/>
      <c r="I178" s="20">
        <v>0.114486390671047</v>
      </c>
      <c r="J178" s="20">
        <v>2.38725322497324E-2</v>
      </c>
      <c r="K178" s="20">
        <v>9.0613858421314905E-2</v>
      </c>
      <c r="L178" s="20">
        <v>2.49322759597621E-2</v>
      </c>
      <c r="M178" s="20">
        <v>0.1394186666308091</v>
      </c>
      <c r="N178" s="20">
        <v>890720</v>
      </c>
    </row>
    <row r="179" spans="1:14" x14ac:dyDescent="0.25">
      <c r="A179" s="20" t="str">
        <f t="shared" si="9"/>
        <v>195PESSIMISTIC_10</v>
      </c>
      <c r="B179" s="20">
        <v>7.9433454106988717E+22</v>
      </c>
      <c r="C179" s="20">
        <v>19</v>
      </c>
      <c r="D179" s="20">
        <v>5</v>
      </c>
      <c r="E179" s="20">
        <v>2001</v>
      </c>
      <c r="F179" s="20" t="s">
        <v>19</v>
      </c>
      <c r="G179" s="20" t="s">
        <v>20</v>
      </c>
      <c r="H179" s="20"/>
      <c r="I179" s="20">
        <v>1.371125556561E-2</v>
      </c>
      <c r="J179" s="20">
        <v>7.8184219389383306E-3</v>
      </c>
      <c r="K179" s="20">
        <v>5.8928336266716999E-3</v>
      </c>
      <c r="L179" s="20">
        <v>1.5246566564912601E-2</v>
      </c>
      <c r="M179" s="20">
        <v>2.8957822130522601E-2</v>
      </c>
      <c r="N179" s="20">
        <v>2688000</v>
      </c>
    </row>
    <row r="180" spans="1:14" x14ac:dyDescent="0.25">
      <c r="A180" s="20" t="str">
        <f t="shared" si="9"/>
        <v>195NEUTRAL</v>
      </c>
      <c r="B180" s="20">
        <v>2.5386963678195853E+24</v>
      </c>
      <c r="C180" s="20">
        <v>19</v>
      </c>
      <c r="D180" s="20">
        <v>5</v>
      </c>
      <c r="E180" s="20">
        <v>4001</v>
      </c>
      <c r="F180" s="20" t="s">
        <v>21</v>
      </c>
      <c r="G180" s="20" t="s">
        <v>20</v>
      </c>
      <c r="H180" s="20"/>
      <c r="I180" s="20">
        <v>6.1556752385193397E-2</v>
      </c>
      <c r="J180" s="20">
        <v>2.5094224970787501E-2</v>
      </c>
      <c r="K180" s="20">
        <v>3.64625274144059E-2</v>
      </c>
      <c r="L180" s="20">
        <v>1.9161123489722699E-2</v>
      </c>
      <c r="M180" s="20">
        <v>8.0717875874916092E-2</v>
      </c>
      <c r="N180" s="20">
        <v>2688000</v>
      </c>
    </row>
    <row r="181" spans="1:14" x14ac:dyDescent="0.25">
      <c r="A181" s="20" t="str">
        <f t="shared" si="9"/>
        <v>195OPTIMISTIC_90</v>
      </c>
      <c r="B181" s="20">
        <v>1.9270196294785311E+25</v>
      </c>
      <c r="C181" s="20">
        <v>19</v>
      </c>
      <c r="D181" s="20">
        <v>5</v>
      </c>
      <c r="E181" s="20">
        <v>6001</v>
      </c>
      <c r="F181" s="20" t="s">
        <v>22</v>
      </c>
      <c r="G181" s="20" t="s">
        <v>20</v>
      </c>
      <c r="H181" s="20"/>
      <c r="I181" s="20">
        <v>0.110055957907187</v>
      </c>
      <c r="J181" s="20">
        <v>2.4412632890361899E-2</v>
      </c>
      <c r="K181" s="20">
        <v>8.5643325016825797E-2</v>
      </c>
      <c r="L181" s="20">
        <v>2.5170745213468099E-2</v>
      </c>
      <c r="M181" s="20">
        <v>0.1352267031206551</v>
      </c>
      <c r="N181" s="20">
        <v>2688000</v>
      </c>
    </row>
    <row r="182" spans="1:14" x14ac:dyDescent="0.25">
      <c r="A182" s="20" t="str">
        <f t="shared" si="9"/>
        <v>192PESSIMISTIC_10</v>
      </c>
      <c r="B182" s="20">
        <v>1445444361</v>
      </c>
      <c r="C182" s="20">
        <v>19</v>
      </c>
      <c r="D182" s="20">
        <v>2</v>
      </c>
      <c r="E182" s="20">
        <v>2001</v>
      </c>
      <c r="F182" s="20" t="s">
        <v>19</v>
      </c>
      <c r="G182" s="20" t="s">
        <v>20</v>
      </c>
      <c r="H182" s="20"/>
      <c r="I182" s="20">
        <v>1.01660478590615E-3</v>
      </c>
      <c r="J182" s="20">
        <v>7.2405238891886103E-3</v>
      </c>
      <c r="K182" s="20">
        <v>-6.2239191032824603E-3</v>
      </c>
      <c r="L182" s="20">
        <v>1.26690235613219E-2</v>
      </c>
      <c r="M182" s="20">
        <v>1.368562834722805E-2</v>
      </c>
      <c r="N182" s="20">
        <v>4811072</v>
      </c>
    </row>
    <row r="183" spans="1:14" x14ac:dyDescent="0.25">
      <c r="A183" s="20" t="str">
        <f t="shared" si="9"/>
        <v>192NEUTRAL</v>
      </c>
      <c r="B183" s="20">
        <v>5778888361</v>
      </c>
      <c r="C183" s="20">
        <v>19</v>
      </c>
      <c r="D183" s="20">
        <v>2</v>
      </c>
      <c r="E183" s="20">
        <v>4001</v>
      </c>
      <c r="F183" s="20" t="s">
        <v>21</v>
      </c>
      <c r="G183" s="20" t="s">
        <v>20</v>
      </c>
      <c r="H183" s="20"/>
      <c r="I183" s="20">
        <v>1.5598608102077499E-2</v>
      </c>
      <c r="J183" s="20">
        <v>2.29599413655385E-2</v>
      </c>
      <c r="K183" s="20">
        <v>-7.3613332634609998E-3</v>
      </c>
      <c r="L183" s="20">
        <v>1.3843558812115599E-2</v>
      </c>
      <c r="M183" s="20">
        <v>2.9442166914193098E-2</v>
      </c>
      <c r="N183" s="20">
        <v>4811072</v>
      </c>
    </row>
    <row r="184" spans="1:14" x14ac:dyDescent="0.25">
      <c r="A184" s="20" t="str">
        <f t="shared" si="9"/>
        <v>192OPTIMISTIC_90</v>
      </c>
      <c r="B184" s="20">
        <v>13000332361</v>
      </c>
      <c r="C184" s="20">
        <v>19</v>
      </c>
      <c r="D184" s="20">
        <v>2</v>
      </c>
      <c r="E184" s="20">
        <v>6001</v>
      </c>
      <c r="F184" s="20" t="s">
        <v>22</v>
      </c>
      <c r="G184" s="20" t="s">
        <v>20</v>
      </c>
      <c r="H184" s="20"/>
      <c r="I184" s="20">
        <v>3.1028157984764201E-2</v>
      </c>
      <c r="J184" s="20">
        <v>3.0480660813774599E-2</v>
      </c>
      <c r="K184" s="21">
        <v>5.4749717098956298E-4</v>
      </c>
      <c r="L184" s="20">
        <v>1.5731031922804801E-2</v>
      </c>
      <c r="M184" s="20">
        <v>4.6759189907568999E-2</v>
      </c>
      <c r="N184" s="20">
        <v>4811072</v>
      </c>
    </row>
    <row r="185" spans="1:14" x14ac:dyDescent="0.25">
      <c r="A185" s="20" t="str">
        <f t="shared" si="9"/>
        <v>194PESSIMISTIC_10</v>
      </c>
      <c r="B185" s="20">
        <v>2.0893094007466982E+18</v>
      </c>
      <c r="C185" s="20">
        <v>19</v>
      </c>
      <c r="D185" s="20">
        <v>4</v>
      </c>
      <c r="E185" s="20">
        <v>2001</v>
      </c>
      <c r="F185" s="20" t="s">
        <v>19</v>
      </c>
      <c r="G185" s="20" t="s">
        <v>20</v>
      </c>
      <c r="H185" s="20"/>
      <c r="I185" s="20">
        <v>1.1936114953966201E-2</v>
      </c>
      <c r="J185" s="20">
        <v>8.2116626475163806E-3</v>
      </c>
      <c r="K185" s="20">
        <v>3.7244523064499102E-3</v>
      </c>
      <c r="L185" s="20">
        <v>1.46946651585307E-2</v>
      </c>
      <c r="M185" s="20">
        <v>2.66307801124969E-2</v>
      </c>
      <c r="N185" s="20">
        <v>9975968</v>
      </c>
    </row>
    <row r="186" spans="1:14" x14ac:dyDescent="0.25">
      <c r="A186" s="20" t="str">
        <f t="shared" si="9"/>
        <v>194NEUTRAL</v>
      </c>
      <c r="B186" s="20">
        <v>3.3395550688901267E+19</v>
      </c>
      <c r="C186" s="20">
        <v>19</v>
      </c>
      <c r="D186" s="20">
        <v>4</v>
      </c>
      <c r="E186" s="20">
        <v>4001</v>
      </c>
      <c r="F186" s="20" t="s">
        <v>21</v>
      </c>
      <c r="G186" s="20" t="s">
        <v>20</v>
      </c>
      <c r="H186" s="20"/>
      <c r="I186" s="20">
        <v>4.7183803374289901E-2</v>
      </c>
      <c r="J186" s="20">
        <v>2.46633628806649E-2</v>
      </c>
      <c r="K186" s="20">
        <v>2.2520440493625001E-2</v>
      </c>
      <c r="L186" s="20">
        <v>1.7692769785981301E-2</v>
      </c>
      <c r="M186" s="20">
        <v>6.4876573160271206E-2</v>
      </c>
      <c r="N186" s="20">
        <v>9975968</v>
      </c>
    </row>
    <row r="187" spans="1:14" x14ac:dyDescent="0.25">
      <c r="A187" s="20" t="str">
        <f t="shared" si="9"/>
        <v>194OPTIMISTIC_90</v>
      </c>
      <c r="B187" s="20">
        <v>1.6900864149646384E+20</v>
      </c>
      <c r="C187" s="20">
        <v>19</v>
      </c>
      <c r="D187" s="20">
        <v>4</v>
      </c>
      <c r="E187" s="20">
        <v>6001</v>
      </c>
      <c r="F187" s="20" t="s">
        <v>22</v>
      </c>
      <c r="G187" s="20" t="s">
        <v>20</v>
      </c>
      <c r="H187" s="20"/>
      <c r="I187" s="20">
        <v>8.3793637926956099E-2</v>
      </c>
      <c r="J187" s="20">
        <v>2.4871613051612802E-2</v>
      </c>
      <c r="K187" s="20">
        <v>5.8922024875343197E-2</v>
      </c>
      <c r="L187" s="20">
        <v>2.21467908376832E-2</v>
      </c>
      <c r="M187" s="20">
        <v>0.1059404287646393</v>
      </c>
      <c r="N187" s="20">
        <v>9975968</v>
      </c>
    </row>
    <row r="188" spans="1:14" x14ac:dyDescent="0.25">
      <c r="A188" s="20" t="str">
        <f t="shared" si="9"/>
        <v>193PESSIMISTIC_10</v>
      </c>
      <c r="B188" s="20">
        <v>54954349160859</v>
      </c>
      <c r="C188" s="20">
        <v>19</v>
      </c>
      <c r="D188" s="20">
        <v>3</v>
      </c>
      <c r="E188" s="20">
        <v>2001</v>
      </c>
      <c r="F188" s="20" t="s">
        <v>19</v>
      </c>
      <c r="G188" s="20" t="s">
        <v>20</v>
      </c>
      <c r="H188" s="20"/>
      <c r="I188" s="20">
        <v>8.0068865071223298E-3</v>
      </c>
      <c r="J188" s="20">
        <v>9.9515107752152707E-3</v>
      </c>
      <c r="K188" s="20">
        <v>-1.94462426809294E-3</v>
      </c>
      <c r="L188" s="20">
        <v>1.3449956518478899E-2</v>
      </c>
      <c r="M188" s="20">
        <v>2.1456843025601229E-2</v>
      </c>
      <c r="N188" s="20">
        <v>14798176</v>
      </c>
    </row>
    <row r="189" spans="1:14" x14ac:dyDescent="0.25">
      <c r="A189" s="20" t="str">
        <f t="shared" si="9"/>
        <v>193NEUTRAL</v>
      </c>
      <c r="B189" s="20">
        <v>439305314314859</v>
      </c>
      <c r="C189" s="20">
        <v>19</v>
      </c>
      <c r="D189" s="20">
        <v>3</v>
      </c>
      <c r="E189" s="20">
        <v>4001</v>
      </c>
      <c r="F189" s="20" t="s">
        <v>21</v>
      </c>
      <c r="G189" s="20" t="s">
        <v>20</v>
      </c>
      <c r="H189" s="20"/>
      <c r="I189" s="20">
        <v>2.8004817683554301E-2</v>
      </c>
      <c r="J189" s="20">
        <v>2.33852675139321E-2</v>
      </c>
      <c r="K189" s="20">
        <v>4.6195501696222304E-3</v>
      </c>
      <c r="L189" s="20">
        <v>1.53870535917868E-2</v>
      </c>
      <c r="M189" s="20">
        <v>4.3391871275341103E-2</v>
      </c>
      <c r="N189" s="20">
        <v>14798176</v>
      </c>
    </row>
    <row r="190" spans="1:14" x14ac:dyDescent="0.25">
      <c r="A190" s="20" t="str">
        <f t="shared" si="9"/>
        <v>193OPTIMISTIC_90</v>
      </c>
      <c r="B190" s="20">
        <v>1482284895468859</v>
      </c>
      <c r="C190" s="20">
        <v>19</v>
      </c>
      <c r="D190" s="20">
        <v>3</v>
      </c>
      <c r="E190" s="20">
        <v>6001</v>
      </c>
      <c r="F190" s="20" t="s">
        <v>22</v>
      </c>
      <c r="G190" s="20" t="s">
        <v>20</v>
      </c>
      <c r="H190" s="20"/>
      <c r="I190" s="20">
        <v>5.1565954644565197E-2</v>
      </c>
      <c r="J190" s="20">
        <v>2.6715193396740201E-2</v>
      </c>
      <c r="K190" s="20">
        <v>2.4850761247824999E-2</v>
      </c>
      <c r="L190" s="20">
        <v>1.82745302549473E-2</v>
      </c>
      <c r="M190" s="20">
        <v>6.98404848995125E-2</v>
      </c>
      <c r="N190" s="20">
        <v>14798176</v>
      </c>
    </row>
    <row r="191" spans="1:14" x14ac:dyDescent="0.25">
      <c r="A191" s="20" t="str">
        <f t="shared" si="9"/>
        <v>201PESSIMISTIC_10</v>
      </c>
      <c r="B191" s="20">
        <v>40020</v>
      </c>
      <c r="C191" s="20">
        <v>20</v>
      </c>
      <c r="D191" s="20">
        <v>1</v>
      </c>
      <c r="E191" s="20">
        <v>2001</v>
      </c>
      <c r="F191" s="20" t="s">
        <v>19</v>
      </c>
      <c r="G191" s="20" t="s">
        <v>20</v>
      </c>
      <c r="H191" s="20"/>
      <c r="I191" s="20">
        <v>-1.27588142924628E-3</v>
      </c>
      <c r="J191" s="20">
        <v>1.38123690669902E-2</v>
      </c>
      <c r="K191" s="20">
        <v>-1.5088250496236501E-2</v>
      </c>
      <c r="L191" s="20">
        <v>1.2437834417781299E-2</v>
      </c>
      <c r="M191" s="20">
        <v>1.1161952988535019E-2</v>
      </c>
      <c r="N191" s="20">
        <v>5673</v>
      </c>
    </row>
    <row r="192" spans="1:14" x14ac:dyDescent="0.25">
      <c r="A192" s="20" t="str">
        <f t="shared" si="9"/>
        <v>201NEUTRAL</v>
      </c>
      <c r="B192" s="20">
        <v>80020</v>
      </c>
      <c r="C192" s="20">
        <v>20</v>
      </c>
      <c r="D192" s="20">
        <v>1</v>
      </c>
      <c r="E192" s="20">
        <v>4001</v>
      </c>
      <c r="F192" s="20" t="s">
        <v>21</v>
      </c>
      <c r="G192" s="20" t="s">
        <v>20</v>
      </c>
      <c r="H192" s="20"/>
      <c r="I192" s="20">
        <v>1.1872567146208299E-2</v>
      </c>
      <c r="J192" s="20">
        <v>2.50943516644766E-2</v>
      </c>
      <c r="K192" s="20">
        <v>-1.32217845182682E-2</v>
      </c>
      <c r="L192" s="20">
        <v>1.3398131397004799E-2</v>
      </c>
      <c r="M192" s="20">
        <v>2.5270698543213101E-2</v>
      </c>
      <c r="N192" s="20">
        <v>5673</v>
      </c>
    </row>
    <row r="193" spans="1:14" x14ac:dyDescent="0.25">
      <c r="A193" s="20" t="str">
        <f t="shared" si="9"/>
        <v>201OPTIMISTIC_90</v>
      </c>
      <c r="B193" s="20">
        <v>120020</v>
      </c>
      <c r="C193" s="20">
        <v>20</v>
      </c>
      <c r="D193" s="20">
        <v>1</v>
      </c>
      <c r="E193" s="20">
        <v>6001</v>
      </c>
      <c r="F193" s="20" t="s">
        <v>22</v>
      </c>
      <c r="G193" s="20" t="s">
        <v>20</v>
      </c>
      <c r="H193" s="20"/>
      <c r="I193" s="20">
        <v>3.2603860214281299E-2</v>
      </c>
      <c r="J193" s="20">
        <v>2.8646685251275401E-2</v>
      </c>
      <c r="K193" s="20">
        <v>3.9571749630058399E-3</v>
      </c>
      <c r="L193" s="20">
        <v>1.60533955236336E-2</v>
      </c>
      <c r="M193" s="20">
        <v>4.8657255737914899E-2</v>
      </c>
      <c r="N193" s="20">
        <v>5673</v>
      </c>
    </row>
    <row r="194" spans="1:14" x14ac:dyDescent="0.25">
      <c r="A194" s="20" t="str">
        <f t="shared" si="9"/>
        <v>207PESSIMISTIC_10</v>
      </c>
      <c r="B194" s="20">
        <v>1.644143008771585E+32</v>
      </c>
      <c r="C194" s="20">
        <v>20</v>
      </c>
      <c r="D194" s="20">
        <v>7</v>
      </c>
      <c r="E194" s="20">
        <v>2001</v>
      </c>
      <c r="F194" s="20" t="s">
        <v>19</v>
      </c>
      <c r="G194" s="20" t="s">
        <v>20</v>
      </c>
      <c r="H194" s="20"/>
      <c r="I194" s="20">
        <v>2.6776753354614099E-2</v>
      </c>
      <c r="J194" s="20">
        <v>1.1396960967360901E-2</v>
      </c>
      <c r="K194" s="20">
        <v>1.5379792387253099E-2</v>
      </c>
      <c r="L194" s="20">
        <v>1.50443420781296E-2</v>
      </c>
      <c r="M194" s="20">
        <v>4.1821095432743698E-2</v>
      </c>
      <c r="N194" s="20">
        <v>91264</v>
      </c>
    </row>
    <row r="195" spans="1:14" x14ac:dyDescent="0.25">
      <c r="A195" s="20" t="str">
        <f t="shared" ref="A195:A258" si="10">C195&amp;D195&amp;F195</f>
        <v>207NEUTRAL</v>
      </c>
      <c r="B195" s="20">
        <v>2.1008247696591672E+34</v>
      </c>
      <c r="C195" s="20">
        <v>20</v>
      </c>
      <c r="D195" s="20">
        <v>7</v>
      </c>
      <c r="E195" s="20">
        <v>4001</v>
      </c>
      <c r="F195" s="20" t="s">
        <v>21</v>
      </c>
      <c r="G195" s="20" t="s">
        <v>20</v>
      </c>
      <c r="H195" s="20"/>
      <c r="I195" s="20">
        <v>8.9664115519161702E-2</v>
      </c>
      <c r="J195" s="20">
        <v>2.3592131822376801E-2</v>
      </c>
      <c r="K195" s="20">
        <v>6.6071983696784894E-2</v>
      </c>
      <c r="L195" s="20">
        <v>2.11123078302323E-2</v>
      </c>
      <c r="M195" s="20">
        <v>0.110776423349394</v>
      </c>
      <c r="N195" s="20">
        <v>91264</v>
      </c>
    </row>
    <row r="196" spans="1:14" x14ac:dyDescent="0.25">
      <c r="A196" s="20" t="str">
        <f t="shared" si="10"/>
        <v>207OPTIMISTIC_90</v>
      </c>
      <c r="B196" s="20">
        <v>3.5873632683695048E+35</v>
      </c>
      <c r="C196" s="20">
        <v>20</v>
      </c>
      <c r="D196" s="20">
        <v>7</v>
      </c>
      <c r="E196" s="20">
        <v>6001</v>
      </c>
      <c r="F196" s="20" t="s">
        <v>22</v>
      </c>
      <c r="G196" s="20" t="s">
        <v>20</v>
      </c>
      <c r="H196" s="20"/>
      <c r="I196" s="20">
        <v>0.13494220839137899</v>
      </c>
      <c r="J196" s="20">
        <v>2.4088421111629899E-2</v>
      </c>
      <c r="K196" s="20">
        <v>0.110853787279749</v>
      </c>
      <c r="L196" s="20">
        <v>2.6100838715811401E-2</v>
      </c>
      <c r="M196" s="20">
        <v>0.16104304710719039</v>
      </c>
      <c r="N196" s="20">
        <v>91264</v>
      </c>
    </row>
    <row r="197" spans="1:14" x14ac:dyDescent="0.25">
      <c r="A197" s="20" t="str">
        <f t="shared" si="10"/>
        <v>206PESSIMISTIC_10</v>
      </c>
      <c r="B197" s="20">
        <v>4.1083033702438403E+27</v>
      </c>
      <c r="C197" s="20">
        <v>20</v>
      </c>
      <c r="D197" s="20">
        <v>6</v>
      </c>
      <c r="E197" s="20">
        <v>2001</v>
      </c>
      <c r="F197" s="20" t="s">
        <v>19</v>
      </c>
      <c r="G197" s="20" t="s">
        <v>20</v>
      </c>
      <c r="H197" s="20"/>
      <c r="I197" s="20">
        <v>2.13555100127618E-2</v>
      </c>
      <c r="J197" s="20">
        <v>1.05697378383975E-2</v>
      </c>
      <c r="K197" s="20">
        <v>1.0785772174364199E-2</v>
      </c>
      <c r="L197" s="20">
        <v>1.51530615289917E-2</v>
      </c>
      <c r="M197" s="20">
        <v>3.65085715417535E-2</v>
      </c>
      <c r="N197" s="20">
        <v>862885</v>
      </c>
    </row>
    <row r="198" spans="1:14" x14ac:dyDescent="0.25">
      <c r="A198" s="20" t="str">
        <f t="shared" si="10"/>
        <v>206NEUTRAL</v>
      </c>
      <c r="B198" s="20">
        <v>2.6253746184193538E+29</v>
      </c>
      <c r="C198" s="20">
        <v>20</v>
      </c>
      <c r="D198" s="20">
        <v>6</v>
      </c>
      <c r="E198" s="20">
        <v>4001</v>
      </c>
      <c r="F198" s="20" t="s">
        <v>21</v>
      </c>
      <c r="G198" s="20" t="s">
        <v>20</v>
      </c>
      <c r="H198" s="20"/>
      <c r="I198" s="20">
        <v>6.9279795512739301E-2</v>
      </c>
      <c r="J198" s="20">
        <v>2.45851991538679E-2</v>
      </c>
      <c r="K198" s="20">
        <v>4.4694596358871401E-2</v>
      </c>
      <c r="L198" s="20">
        <v>1.9434941960021501E-2</v>
      </c>
      <c r="M198" s="20">
        <v>8.8714737472760805E-2</v>
      </c>
      <c r="N198" s="20">
        <v>862885</v>
      </c>
    </row>
    <row r="199" spans="1:14" x14ac:dyDescent="0.25">
      <c r="A199" s="20" t="str">
        <f t="shared" si="10"/>
        <v>206OPTIMISTIC_90</v>
      </c>
      <c r="B199" s="20">
        <v>2.9889712284365145E+30</v>
      </c>
      <c r="C199" s="20">
        <v>20</v>
      </c>
      <c r="D199" s="20">
        <v>6</v>
      </c>
      <c r="E199" s="20">
        <v>6001</v>
      </c>
      <c r="F199" s="20" t="s">
        <v>22</v>
      </c>
      <c r="G199" s="20" t="s">
        <v>20</v>
      </c>
      <c r="H199" s="20"/>
      <c r="I199" s="20">
        <v>0.113459243822592</v>
      </c>
      <c r="J199" s="20">
        <v>2.4017081289656898E-2</v>
      </c>
      <c r="K199" s="20">
        <v>8.9442162532936006E-2</v>
      </c>
      <c r="L199" s="20">
        <v>2.4863638392533499E-2</v>
      </c>
      <c r="M199" s="20">
        <v>0.13832288221512551</v>
      </c>
      <c r="N199" s="20">
        <v>862885</v>
      </c>
    </row>
    <row r="200" spans="1:14" x14ac:dyDescent="0.25">
      <c r="A200" s="20" t="str">
        <f t="shared" si="10"/>
        <v>202PESSIMISTIC_10</v>
      </c>
      <c r="B200" s="20">
        <v>1601600400</v>
      </c>
      <c r="C200" s="20">
        <v>20</v>
      </c>
      <c r="D200" s="20">
        <v>2</v>
      </c>
      <c r="E200" s="20">
        <v>2001</v>
      </c>
      <c r="F200" s="20" t="s">
        <v>19</v>
      </c>
      <c r="G200" s="20" t="s">
        <v>20</v>
      </c>
      <c r="H200" s="20"/>
      <c r="I200" s="20">
        <v>1.34737913552807E-3</v>
      </c>
      <c r="J200" s="20">
        <v>7.7813242405455601E-3</v>
      </c>
      <c r="K200" s="20">
        <v>-6.4339451050174903E-3</v>
      </c>
      <c r="L200" s="20">
        <v>1.26794261975363E-2</v>
      </c>
      <c r="M200" s="20">
        <v>1.4026805333064371E-2</v>
      </c>
      <c r="N200" s="20">
        <v>4660726</v>
      </c>
    </row>
    <row r="201" spans="1:14" x14ac:dyDescent="0.25">
      <c r="A201" s="20" t="str">
        <f t="shared" si="10"/>
        <v>202NEUTRAL</v>
      </c>
      <c r="B201" s="20">
        <v>6403200400</v>
      </c>
      <c r="C201" s="20">
        <v>20</v>
      </c>
      <c r="D201" s="20">
        <v>2</v>
      </c>
      <c r="E201" s="20">
        <v>4001</v>
      </c>
      <c r="F201" s="20" t="s">
        <v>21</v>
      </c>
      <c r="G201" s="20" t="s">
        <v>20</v>
      </c>
      <c r="H201" s="20"/>
      <c r="I201" s="20">
        <v>1.55550814883249E-2</v>
      </c>
      <c r="J201" s="20">
        <v>2.28640293521458E-2</v>
      </c>
      <c r="K201" s="20">
        <v>-7.3089478638208496E-3</v>
      </c>
      <c r="L201" s="20">
        <v>1.38505859309819E-2</v>
      </c>
      <c r="M201" s="20">
        <v>2.9405667419306801E-2</v>
      </c>
      <c r="N201" s="20">
        <v>4660726</v>
      </c>
    </row>
    <row r="202" spans="1:14" x14ac:dyDescent="0.25">
      <c r="A202" s="20" t="str">
        <f t="shared" si="10"/>
        <v>202OPTIMISTIC_90</v>
      </c>
      <c r="B202" s="20">
        <v>14404800400</v>
      </c>
      <c r="C202" s="20">
        <v>20</v>
      </c>
      <c r="D202" s="20">
        <v>2</v>
      </c>
      <c r="E202" s="20">
        <v>6001</v>
      </c>
      <c r="F202" s="20" t="s">
        <v>22</v>
      </c>
      <c r="G202" s="20" t="s">
        <v>20</v>
      </c>
      <c r="H202" s="20"/>
      <c r="I202" s="20">
        <v>3.07327383767197E-2</v>
      </c>
      <c r="J202" s="20">
        <v>3.0163756044044799E-2</v>
      </c>
      <c r="K202" s="21">
        <v>5.6898233267488297E-4</v>
      </c>
      <c r="L202" s="20">
        <v>1.57072930124421E-2</v>
      </c>
      <c r="M202" s="20">
        <v>4.64400313891618E-2</v>
      </c>
      <c r="N202" s="20">
        <v>4660726</v>
      </c>
    </row>
    <row r="203" spans="1:14" x14ac:dyDescent="0.25">
      <c r="A203" s="20" t="str">
        <f t="shared" si="10"/>
        <v>205PESSIMISTIC_10</v>
      </c>
      <c r="B203" s="20">
        <v>1.0265625612803199E+23</v>
      </c>
      <c r="C203" s="20">
        <v>20</v>
      </c>
      <c r="D203" s="20">
        <v>5</v>
      </c>
      <c r="E203" s="20">
        <v>2001</v>
      </c>
      <c r="F203" s="20" t="s">
        <v>19</v>
      </c>
      <c r="G203" s="20" t="s">
        <v>20</v>
      </c>
      <c r="H203" s="20"/>
      <c r="I203" s="20">
        <v>1.5673432757684399E-2</v>
      </c>
      <c r="J203" s="20">
        <v>8.6949753226364095E-3</v>
      </c>
      <c r="K203" s="20">
        <v>6.9784574350479902E-3</v>
      </c>
      <c r="L203" s="20">
        <v>1.5422974945699001E-2</v>
      </c>
      <c r="M203" s="20">
        <v>3.10964077033834E-2</v>
      </c>
      <c r="N203" s="20">
        <v>2604000</v>
      </c>
    </row>
    <row r="204" spans="1:14" x14ac:dyDescent="0.25">
      <c r="A204" s="20" t="str">
        <f t="shared" si="10"/>
        <v>205NEUTRAL</v>
      </c>
      <c r="B204" s="20">
        <v>3.2808980485120645E+24</v>
      </c>
      <c r="C204" s="20">
        <v>20</v>
      </c>
      <c r="D204" s="20">
        <v>5</v>
      </c>
      <c r="E204" s="20">
        <v>4001</v>
      </c>
      <c r="F204" s="20" t="s">
        <v>21</v>
      </c>
      <c r="G204" s="20" t="s">
        <v>20</v>
      </c>
      <c r="H204" s="20"/>
      <c r="I204" s="20">
        <v>6.1284822913767398E-2</v>
      </c>
      <c r="J204" s="20">
        <v>2.4887743162758699E-2</v>
      </c>
      <c r="K204" s="20">
        <v>3.6397079751008699E-2</v>
      </c>
      <c r="L204" s="20">
        <v>1.91641789270619E-2</v>
      </c>
      <c r="M204" s="20">
        <v>8.0449001840829301E-2</v>
      </c>
      <c r="N204" s="20">
        <v>2604000</v>
      </c>
    </row>
    <row r="205" spans="1:14" x14ac:dyDescent="0.25">
      <c r="A205" s="20" t="str">
        <f t="shared" si="10"/>
        <v>205OPTIMISTIC_90</v>
      </c>
      <c r="B205" s="20">
        <v>2.4903942913152094E+25</v>
      </c>
      <c r="C205" s="20">
        <v>20</v>
      </c>
      <c r="D205" s="20">
        <v>5</v>
      </c>
      <c r="E205" s="20">
        <v>6001</v>
      </c>
      <c r="F205" s="20" t="s">
        <v>22</v>
      </c>
      <c r="G205" s="20" t="s">
        <v>20</v>
      </c>
      <c r="H205" s="20"/>
      <c r="I205" s="20">
        <v>0.108896172477533</v>
      </c>
      <c r="J205" s="20">
        <v>2.4370822110335099E-2</v>
      </c>
      <c r="K205" s="20">
        <v>8.4525350367198104E-2</v>
      </c>
      <c r="L205" s="20">
        <v>2.5100022067531199E-2</v>
      </c>
      <c r="M205" s="20">
        <v>0.1339961945450642</v>
      </c>
      <c r="N205" s="20">
        <v>2604000</v>
      </c>
    </row>
    <row r="206" spans="1:14" x14ac:dyDescent="0.25">
      <c r="A206" s="20" t="str">
        <f t="shared" si="10"/>
        <v>204PESSIMISTIC_10</v>
      </c>
      <c r="B206" s="20">
        <v>2.5651238412801597E+18</v>
      </c>
      <c r="C206" s="20">
        <v>20</v>
      </c>
      <c r="D206" s="20">
        <v>4</v>
      </c>
      <c r="E206" s="20">
        <v>2001</v>
      </c>
      <c r="F206" s="20" t="s">
        <v>19</v>
      </c>
      <c r="G206" s="20" t="s">
        <v>20</v>
      </c>
      <c r="H206" s="20"/>
      <c r="I206" s="20">
        <v>1.32078513092972E-2</v>
      </c>
      <c r="J206" s="20">
        <v>8.9744860080660498E-3</v>
      </c>
      <c r="K206" s="20">
        <v>4.2333653012311904E-3</v>
      </c>
      <c r="L206" s="20">
        <v>1.47668418889958E-2</v>
      </c>
      <c r="M206" s="20">
        <v>2.7974693198293002E-2</v>
      </c>
      <c r="N206" s="20">
        <v>9664219</v>
      </c>
    </row>
    <row r="207" spans="1:14" x14ac:dyDescent="0.25">
      <c r="A207" s="20" t="str">
        <f t="shared" si="10"/>
        <v>204NEUTRAL</v>
      </c>
      <c r="B207" s="20">
        <v>4.1000975362560164E+19</v>
      </c>
      <c r="C207" s="20">
        <v>20</v>
      </c>
      <c r="D207" s="20">
        <v>4</v>
      </c>
      <c r="E207" s="20">
        <v>4001</v>
      </c>
      <c r="F207" s="20" t="s">
        <v>21</v>
      </c>
      <c r="G207" s="20" t="s">
        <v>20</v>
      </c>
      <c r="H207" s="20"/>
      <c r="I207" s="20">
        <v>4.6987548214680798E-2</v>
      </c>
      <c r="J207" s="20">
        <v>2.4508244377464E-2</v>
      </c>
      <c r="K207" s="20">
        <v>2.2479303837216798E-2</v>
      </c>
      <c r="L207" s="20">
        <v>1.76976123789182E-2</v>
      </c>
      <c r="M207" s="20">
        <v>6.4685160593598995E-2</v>
      </c>
      <c r="N207" s="20">
        <v>9664219</v>
      </c>
    </row>
    <row r="208" spans="1:14" x14ac:dyDescent="0.25">
      <c r="A208" s="20" t="str">
        <f t="shared" si="10"/>
        <v>204OPTIMISTIC_90</v>
      </c>
      <c r="B208" s="20">
        <v>2.0749827456384015E+20</v>
      </c>
      <c r="C208" s="20">
        <v>20</v>
      </c>
      <c r="D208" s="20">
        <v>4</v>
      </c>
      <c r="E208" s="20">
        <v>6001</v>
      </c>
      <c r="F208" s="20" t="s">
        <v>22</v>
      </c>
      <c r="G208" s="20" t="s">
        <v>20</v>
      </c>
      <c r="H208" s="20"/>
      <c r="I208" s="20">
        <v>8.2986708270045895E-2</v>
      </c>
      <c r="J208" s="20">
        <v>2.4848998365807302E-2</v>
      </c>
      <c r="K208" s="20">
        <v>5.8137709904238603E-2</v>
      </c>
      <c r="L208" s="20">
        <v>2.2082978465064601E-2</v>
      </c>
      <c r="M208" s="20">
        <v>0.1050696867351105</v>
      </c>
      <c r="N208" s="20">
        <v>9664219</v>
      </c>
    </row>
    <row r="209" spans="1:14" x14ac:dyDescent="0.25">
      <c r="A209" s="20" t="str">
        <f t="shared" si="10"/>
        <v>203PESSIMISTIC_10</v>
      </c>
      <c r="B209" s="20">
        <v>64096048008000</v>
      </c>
      <c r="C209" s="20">
        <v>20</v>
      </c>
      <c r="D209" s="20">
        <v>3</v>
      </c>
      <c r="E209" s="20">
        <v>2001</v>
      </c>
      <c r="F209" s="20" t="s">
        <v>19</v>
      </c>
      <c r="G209" s="20" t="s">
        <v>20</v>
      </c>
      <c r="H209" s="20"/>
      <c r="I209" s="20">
        <v>8.5233671582838292E-3</v>
      </c>
      <c r="J209" s="20">
        <v>1.05429572879156E-2</v>
      </c>
      <c r="K209" s="20">
        <v>-2.01959012963182E-3</v>
      </c>
      <c r="L209" s="20">
        <v>1.3486293728719701E-2</v>
      </c>
      <c r="M209" s="20">
        <v>2.200966088700353E-2</v>
      </c>
      <c r="N209" s="20">
        <v>14335733</v>
      </c>
    </row>
    <row r="210" spans="1:14" x14ac:dyDescent="0.25">
      <c r="A210" s="20" t="str">
        <f t="shared" si="10"/>
        <v>203NEUTRAL</v>
      </c>
      <c r="B210" s="20">
        <v>512384096008000</v>
      </c>
      <c r="C210" s="20">
        <v>20</v>
      </c>
      <c r="D210" s="20">
        <v>3</v>
      </c>
      <c r="E210" s="20">
        <v>4001</v>
      </c>
      <c r="F210" s="20" t="s">
        <v>21</v>
      </c>
      <c r="G210" s="20" t="s">
        <v>20</v>
      </c>
      <c r="H210" s="20"/>
      <c r="I210" s="20">
        <v>2.7943470120934E-2</v>
      </c>
      <c r="J210" s="20">
        <v>2.3195920120119701E-2</v>
      </c>
      <c r="K210" s="20">
        <v>4.7475500008142798E-3</v>
      </c>
      <c r="L210" s="20">
        <v>1.53942788396328E-2</v>
      </c>
      <c r="M210" s="20">
        <v>4.3337748960566802E-2</v>
      </c>
      <c r="N210" s="20">
        <v>14335733</v>
      </c>
    </row>
    <row r="211" spans="1:14" x14ac:dyDescent="0.25">
      <c r="A211" s="20" t="str">
        <f t="shared" si="10"/>
        <v>203OPTIMISTIC_90</v>
      </c>
      <c r="B211" s="20">
        <v>1728864144008000</v>
      </c>
      <c r="C211" s="20">
        <v>20</v>
      </c>
      <c r="D211" s="20">
        <v>3</v>
      </c>
      <c r="E211" s="20">
        <v>6001</v>
      </c>
      <c r="F211" s="20" t="s">
        <v>22</v>
      </c>
      <c r="G211" s="20" t="s">
        <v>20</v>
      </c>
      <c r="H211" s="20"/>
      <c r="I211" s="20">
        <v>5.1105820825080001E-2</v>
      </c>
      <c r="J211" s="20">
        <v>2.6573637983614101E-2</v>
      </c>
      <c r="K211" s="20">
        <v>2.45321828414659E-2</v>
      </c>
      <c r="L211" s="20">
        <v>1.8237285224609E-2</v>
      </c>
      <c r="M211" s="20">
        <v>6.9343106049689004E-2</v>
      </c>
      <c r="N211" s="20">
        <v>14335733</v>
      </c>
    </row>
    <row r="212" spans="1:14" x14ac:dyDescent="0.25">
      <c r="A212" s="20" t="str">
        <f t="shared" si="10"/>
        <v>217PESSIMISTIC_10</v>
      </c>
      <c r="B212" s="20">
        <v>2.3134743225498159E+32</v>
      </c>
      <c r="C212" s="20">
        <v>21</v>
      </c>
      <c r="D212" s="20">
        <v>7</v>
      </c>
      <c r="E212" s="20">
        <v>2001</v>
      </c>
      <c r="F212" s="20" t="s">
        <v>19</v>
      </c>
      <c r="G212" s="20" t="s">
        <v>20</v>
      </c>
      <c r="H212" s="20"/>
      <c r="I212" s="20">
        <v>2.8816493835295401E-2</v>
      </c>
      <c r="J212" s="20">
        <v>1.15156833395213E-2</v>
      </c>
      <c r="K212" s="20">
        <v>1.7300810495774099E-2</v>
      </c>
      <c r="L212" s="20">
        <v>1.52286430592558E-2</v>
      </c>
      <c r="M212" s="20">
        <v>4.4045136894551203E-2</v>
      </c>
      <c r="N212" s="20">
        <v>88320</v>
      </c>
    </row>
    <row r="213" spans="1:14" x14ac:dyDescent="0.25">
      <c r="A213" s="20" t="str">
        <f t="shared" si="10"/>
        <v>217NEUTRAL</v>
      </c>
      <c r="B213" s="20">
        <v>2.9560714213141327E+34</v>
      </c>
      <c r="C213" s="20">
        <v>21</v>
      </c>
      <c r="D213" s="20">
        <v>7</v>
      </c>
      <c r="E213" s="20">
        <v>4001</v>
      </c>
      <c r="F213" s="20" t="s">
        <v>21</v>
      </c>
      <c r="G213" s="20" t="s">
        <v>20</v>
      </c>
      <c r="H213" s="20"/>
      <c r="I213" s="20">
        <v>8.9530900610564401E-2</v>
      </c>
      <c r="J213" s="20">
        <v>2.3896639424111101E-2</v>
      </c>
      <c r="K213" s="20">
        <v>6.5634261186453297E-2</v>
      </c>
      <c r="L213" s="20">
        <v>2.1077359071037E-2</v>
      </c>
      <c r="M213" s="20">
        <v>0.1106082596816014</v>
      </c>
      <c r="N213" s="20">
        <v>88320</v>
      </c>
    </row>
    <row r="214" spans="1:14" x14ac:dyDescent="0.25">
      <c r="A214" s="20" t="str">
        <f t="shared" si="10"/>
        <v>217OPTIMISTIC_90</v>
      </c>
      <c r="B214" s="20">
        <v>5.0477803711442366E+35</v>
      </c>
      <c r="C214" s="20">
        <v>21</v>
      </c>
      <c r="D214" s="20">
        <v>7</v>
      </c>
      <c r="E214" s="20">
        <v>6001</v>
      </c>
      <c r="F214" s="20" t="s">
        <v>22</v>
      </c>
      <c r="G214" s="20" t="s">
        <v>20</v>
      </c>
      <c r="H214" s="20"/>
      <c r="I214" s="20">
        <v>0.13369293448786801</v>
      </c>
      <c r="J214" s="20">
        <v>2.41509952858243E-2</v>
      </c>
      <c r="K214" s="20">
        <v>0.109541939202044</v>
      </c>
      <c r="L214" s="20">
        <v>2.59398488588072E-2</v>
      </c>
      <c r="M214" s="20">
        <v>0.15963278334667522</v>
      </c>
      <c r="N214" s="20">
        <v>88320</v>
      </c>
    </row>
    <row r="215" spans="1:14" x14ac:dyDescent="0.25">
      <c r="A215" s="20" t="str">
        <f t="shared" si="10"/>
        <v>211PESSIMISTIC_10</v>
      </c>
      <c r="B215" s="20">
        <v>42021</v>
      </c>
      <c r="C215" s="20">
        <v>21</v>
      </c>
      <c r="D215" s="20">
        <v>1</v>
      </c>
      <c r="E215" s="20">
        <v>2001</v>
      </c>
      <c r="F215" s="20" t="s">
        <v>19</v>
      </c>
      <c r="G215" s="20" t="s">
        <v>20</v>
      </c>
      <c r="H215" s="20"/>
      <c r="I215" s="20">
        <v>-1.0808088109116501E-3</v>
      </c>
      <c r="J215" s="20">
        <v>1.38434919960759E-2</v>
      </c>
      <c r="K215" s="20">
        <v>-1.4924300806987501E-2</v>
      </c>
      <c r="L215" s="20">
        <v>1.24406264774202E-2</v>
      </c>
      <c r="M215" s="20">
        <v>1.1359817666508551E-2</v>
      </c>
      <c r="N215" s="20">
        <v>5490</v>
      </c>
    </row>
    <row r="216" spans="1:14" x14ac:dyDescent="0.25">
      <c r="A216" s="20" t="str">
        <f t="shared" si="10"/>
        <v>211NEUTRAL</v>
      </c>
      <c r="B216" s="20">
        <v>84021</v>
      </c>
      <c r="C216" s="20">
        <v>21</v>
      </c>
      <c r="D216" s="20">
        <v>1</v>
      </c>
      <c r="E216" s="20">
        <v>4001</v>
      </c>
      <c r="F216" s="20" t="s">
        <v>21</v>
      </c>
      <c r="G216" s="20" t="s">
        <v>20</v>
      </c>
      <c r="H216" s="20"/>
      <c r="I216" s="20">
        <v>1.1877435041071501E-2</v>
      </c>
      <c r="J216" s="20">
        <v>2.49374293234059E-2</v>
      </c>
      <c r="K216" s="20">
        <v>-1.30599942823343E-2</v>
      </c>
      <c r="L216" s="20">
        <v>1.3439711485486E-2</v>
      </c>
      <c r="M216" s="20">
        <v>2.5317146526557501E-2</v>
      </c>
      <c r="N216" s="20">
        <v>5490</v>
      </c>
    </row>
    <row r="217" spans="1:14" x14ac:dyDescent="0.25">
      <c r="A217" s="20" t="str">
        <f t="shared" si="10"/>
        <v>211OPTIMISTIC_90</v>
      </c>
      <c r="B217" s="20">
        <v>126021</v>
      </c>
      <c r="C217" s="20">
        <v>21</v>
      </c>
      <c r="D217" s="20">
        <v>1</v>
      </c>
      <c r="E217" s="20">
        <v>6001</v>
      </c>
      <c r="F217" s="20" t="s">
        <v>22</v>
      </c>
      <c r="G217" s="20" t="s">
        <v>20</v>
      </c>
      <c r="H217" s="20"/>
      <c r="I217" s="20">
        <v>3.2326658068586797E-2</v>
      </c>
      <c r="J217" s="20">
        <v>2.7224047780344401E-2</v>
      </c>
      <c r="K217" s="20">
        <v>5.1026102882423202E-3</v>
      </c>
      <c r="L217" s="20">
        <v>1.6022190216093701E-2</v>
      </c>
      <c r="M217" s="20">
        <v>4.8348848284680501E-2</v>
      </c>
      <c r="N217" s="20">
        <v>5490</v>
      </c>
    </row>
    <row r="218" spans="1:14" x14ac:dyDescent="0.25">
      <c r="A218" s="20" t="str">
        <f t="shared" si="10"/>
        <v>216PESSIMISTIC_10</v>
      </c>
      <c r="B218" s="20">
        <v>5.5055194368287656E+27</v>
      </c>
      <c r="C218" s="20">
        <v>21</v>
      </c>
      <c r="D218" s="20">
        <v>6</v>
      </c>
      <c r="E218" s="20">
        <v>2001</v>
      </c>
      <c r="F218" s="20" t="s">
        <v>19</v>
      </c>
      <c r="G218" s="20" t="s">
        <v>20</v>
      </c>
      <c r="H218" s="20"/>
      <c r="I218" s="20">
        <v>2.30996059735217E-2</v>
      </c>
      <c r="J218" s="20">
        <v>1.1003753533009799E-2</v>
      </c>
      <c r="K218" s="20">
        <v>1.20958524405119E-2</v>
      </c>
      <c r="L218" s="20">
        <v>1.52312913970887E-2</v>
      </c>
      <c r="M218" s="20">
        <v>3.8330897370610399E-2</v>
      </c>
      <c r="N218" s="20">
        <v>835050</v>
      </c>
    </row>
    <row r="219" spans="1:14" x14ac:dyDescent="0.25">
      <c r="A219" s="20" t="str">
        <f t="shared" si="10"/>
        <v>216NEUTRAL</v>
      </c>
      <c r="B219" s="20">
        <v>3.5182530811512986E+29</v>
      </c>
      <c r="C219" s="20">
        <v>21</v>
      </c>
      <c r="D219" s="20">
        <v>6</v>
      </c>
      <c r="E219" s="20">
        <v>4001</v>
      </c>
      <c r="F219" s="20" t="s">
        <v>21</v>
      </c>
      <c r="G219" s="20" t="s">
        <v>20</v>
      </c>
      <c r="H219" s="20"/>
      <c r="I219" s="20">
        <v>6.9093716655635296E-2</v>
      </c>
      <c r="J219" s="20">
        <v>2.4642827333742599E-2</v>
      </c>
      <c r="K219" s="20">
        <v>4.4450889321892603E-2</v>
      </c>
      <c r="L219" s="20">
        <v>1.9465308695296901E-2</v>
      </c>
      <c r="M219" s="20">
        <v>8.85590253509322E-2</v>
      </c>
      <c r="N219" s="20">
        <v>835050</v>
      </c>
    </row>
    <row r="220" spans="1:14" x14ac:dyDescent="0.25">
      <c r="A220" s="20" t="str">
        <f t="shared" si="10"/>
        <v>216OPTIMISTIC_90</v>
      </c>
      <c r="B220" s="20">
        <v>4.0055073131813246E+30</v>
      </c>
      <c r="C220" s="20">
        <v>21</v>
      </c>
      <c r="D220" s="20">
        <v>6</v>
      </c>
      <c r="E220" s="20">
        <v>6001</v>
      </c>
      <c r="F220" s="20" t="s">
        <v>22</v>
      </c>
      <c r="G220" s="20" t="s">
        <v>20</v>
      </c>
      <c r="H220" s="20"/>
      <c r="I220" s="20">
        <v>0.112619085621012</v>
      </c>
      <c r="J220" s="20">
        <v>2.4218830505462599E-2</v>
      </c>
      <c r="K220" s="20">
        <v>8.8400255115549997E-2</v>
      </c>
      <c r="L220" s="20">
        <v>2.48115947094395E-2</v>
      </c>
      <c r="M220" s="20">
        <v>0.1374306803304515</v>
      </c>
      <c r="N220" s="20">
        <v>835050</v>
      </c>
    </row>
    <row r="221" spans="1:14" x14ac:dyDescent="0.25">
      <c r="A221" s="20" t="str">
        <f t="shared" si="10"/>
        <v>215PESSIMISTIC_10</v>
      </c>
      <c r="B221" s="20">
        <v>1.3101828697148488E+23</v>
      </c>
      <c r="C221" s="20">
        <v>21</v>
      </c>
      <c r="D221" s="20">
        <v>5</v>
      </c>
      <c r="E221" s="20">
        <v>2001</v>
      </c>
      <c r="F221" s="20" t="s">
        <v>19</v>
      </c>
      <c r="G221" s="20" t="s">
        <v>20</v>
      </c>
      <c r="H221" s="20"/>
      <c r="I221" s="20">
        <v>1.73596588013318E-2</v>
      </c>
      <c r="J221" s="20">
        <v>9.7182477611992193E-3</v>
      </c>
      <c r="K221" s="20">
        <v>7.6414110401326002E-3</v>
      </c>
      <c r="L221" s="20">
        <v>1.5431830531077899E-2</v>
      </c>
      <c r="M221" s="20">
        <v>3.2791489332409697E-2</v>
      </c>
      <c r="N221" s="20">
        <v>2520000</v>
      </c>
    </row>
    <row r="222" spans="1:14" x14ac:dyDescent="0.25">
      <c r="A222" s="20" t="str">
        <f t="shared" si="10"/>
        <v>215NEUTRAL</v>
      </c>
      <c r="B222" s="20">
        <v>4.1873496877581776E+24</v>
      </c>
      <c r="C222" s="20">
        <v>21</v>
      </c>
      <c r="D222" s="20">
        <v>5</v>
      </c>
      <c r="E222" s="20">
        <v>4001</v>
      </c>
      <c r="F222" s="20" t="s">
        <v>21</v>
      </c>
      <c r="G222" s="20" t="s">
        <v>20</v>
      </c>
      <c r="H222" s="20"/>
      <c r="I222" s="20">
        <v>6.10396243240574E-2</v>
      </c>
      <c r="J222" s="20">
        <v>2.47761183219137E-2</v>
      </c>
      <c r="K222" s="20">
        <v>3.6263506002143599E-2</v>
      </c>
      <c r="L222" s="20">
        <v>1.91786296205965E-2</v>
      </c>
      <c r="M222" s="20">
        <v>8.02182539446539E-2</v>
      </c>
      <c r="N222" s="20">
        <v>2520000</v>
      </c>
    </row>
    <row r="223" spans="1:14" x14ac:dyDescent="0.25">
      <c r="A223" s="20" t="str">
        <f t="shared" si="10"/>
        <v>215OPTIMISTIC_90</v>
      </c>
      <c r="B223" s="20">
        <v>3.1784443173608561E+25</v>
      </c>
      <c r="C223" s="20">
        <v>21</v>
      </c>
      <c r="D223" s="20">
        <v>5</v>
      </c>
      <c r="E223" s="20">
        <v>6001</v>
      </c>
      <c r="F223" s="20" t="s">
        <v>22</v>
      </c>
      <c r="G223" s="20" t="s">
        <v>20</v>
      </c>
      <c r="H223" s="20"/>
      <c r="I223" s="20">
        <v>0.10786822918637599</v>
      </c>
      <c r="J223" s="20">
        <v>2.4419347585318E-2</v>
      </c>
      <c r="K223" s="20">
        <v>8.3448881601058705E-2</v>
      </c>
      <c r="L223" s="20">
        <v>2.50190258274503E-2</v>
      </c>
      <c r="M223" s="20">
        <v>0.13288725501382628</v>
      </c>
      <c r="N223" s="20">
        <v>2520000</v>
      </c>
    </row>
    <row r="224" spans="1:14" x14ac:dyDescent="0.25">
      <c r="A224" s="20" t="str">
        <f t="shared" si="10"/>
        <v>212PESSIMISTIC_10</v>
      </c>
      <c r="B224" s="20">
        <v>1765764441</v>
      </c>
      <c r="C224" s="20">
        <v>21</v>
      </c>
      <c r="D224" s="20">
        <v>2</v>
      </c>
      <c r="E224" s="20">
        <v>2001</v>
      </c>
      <c r="F224" s="20" t="s">
        <v>19</v>
      </c>
      <c r="G224" s="20" t="s">
        <v>20</v>
      </c>
      <c r="H224" s="20"/>
      <c r="I224" s="20">
        <v>1.65548094205814E-3</v>
      </c>
      <c r="J224" s="20">
        <v>8.2804101525462102E-3</v>
      </c>
      <c r="K224" s="20">
        <v>-6.6249292104880696E-3</v>
      </c>
      <c r="L224" s="20">
        <v>1.26873756200345E-2</v>
      </c>
      <c r="M224" s="20">
        <v>1.4342856562092641E-2</v>
      </c>
      <c r="N224" s="20">
        <v>4510380</v>
      </c>
    </row>
    <row r="225" spans="1:14" x14ac:dyDescent="0.25">
      <c r="A225" s="20" t="str">
        <f t="shared" si="10"/>
        <v>212NEUTRAL</v>
      </c>
      <c r="B225" s="20">
        <v>7059528441</v>
      </c>
      <c r="C225" s="20">
        <v>21</v>
      </c>
      <c r="D225" s="20">
        <v>2</v>
      </c>
      <c r="E225" s="20">
        <v>4001</v>
      </c>
      <c r="F225" s="20" t="s">
        <v>21</v>
      </c>
      <c r="G225" s="20" t="s">
        <v>20</v>
      </c>
      <c r="H225" s="20"/>
      <c r="I225" s="20">
        <v>1.55171854862798E-2</v>
      </c>
      <c r="J225" s="20">
        <v>2.2777276432895899E-2</v>
      </c>
      <c r="K225" s="20">
        <v>-7.2600909466160601E-3</v>
      </c>
      <c r="L225" s="20">
        <v>1.3857936809970099E-2</v>
      </c>
      <c r="M225" s="20">
        <v>2.93751222962499E-2</v>
      </c>
      <c r="N225" s="20">
        <v>4510380</v>
      </c>
    </row>
    <row r="226" spans="1:14" x14ac:dyDescent="0.25">
      <c r="A226" s="20" t="str">
        <f t="shared" si="10"/>
        <v>212OPTIMISTIC_90</v>
      </c>
      <c r="B226" s="20">
        <v>15881292441</v>
      </c>
      <c r="C226" s="20">
        <v>21</v>
      </c>
      <c r="D226" s="20">
        <v>2</v>
      </c>
      <c r="E226" s="20">
        <v>6001</v>
      </c>
      <c r="F226" s="20" t="s">
        <v>22</v>
      </c>
      <c r="G226" s="20" t="s">
        <v>20</v>
      </c>
      <c r="H226" s="20"/>
      <c r="I226" s="20">
        <v>3.04534928372137E-2</v>
      </c>
      <c r="J226" s="20">
        <v>2.9830941240041001E-2</v>
      </c>
      <c r="K226" s="21">
        <v>6.2255159717272603E-4</v>
      </c>
      <c r="L226" s="20">
        <v>1.5684751982216898E-2</v>
      </c>
      <c r="M226" s="20">
        <v>4.6138244819430602E-2</v>
      </c>
      <c r="N226" s="20">
        <v>4510380</v>
      </c>
    </row>
    <row r="227" spans="1:14" x14ac:dyDescent="0.25">
      <c r="A227" s="20" t="str">
        <f t="shared" si="10"/>
        <v>214PESSIMISTIC_10</v>
      </c>
      <c r="B227" s="20">
        <v>3.1179240611000422E+18</v>
      </c>
      <c r="C227" s="20">
        <v>21</v>
      </c>
      <c r="D227" s="20">
        <v>4</v>
      </c>
      <c r="E227" s="20">
        <v>2001</v>
      </c>
      <c r="F227" s="20" t="s">
        <v>19</v>
      </c>
      <c r="G227" s="20" t="s">
        <v>20</v>
      </c>
      <c r="H227" s="20"/>
      <c r="I227" s="20">
        <v>1.4339121316237101E-2</v>
      </c>
      <c r="J227" s="20">
        <v>9.8660180210370305E-3</v>
      </c>
      <c r="K227" s="20">
        <v>4.4731032952001204E-3</v>
      </c>
      <c r="L227" s="20">
        <v>1.4811888845162499E-2</v>
      </c>
      <c r="M227" s="20">
        <v>2.91510101613996E-2</v>
      </c>
      <c r="N227" s="20">
        <v>9352470</v>
      </c>
    </row>
    <row r="228" spans="1:14" x14ac:dyDescent="0.25">
      <c r="A228" s="20" t="str">
        <f t="shared" si="10"/>
        <v>214NEUTRAL</v>
      </c>
      <c r="B228" s="20">
        <v>4.9836941809287889E+19</v>
      </c>
      <c r="C228" s="20">
        <v>21</v>
      </c>
      <c r="D228" s="20">
        <v>4</v>
      </c>
      <c r="E228" s="20">
        <v>4001</v>
      </c>
      <c r="F228" s="20" t="s">
        <v>21</v>
      </c>
      <c r="G228" s="20" t="s">
        <v>20</v>
      </c>
      <c r="H228" s="20"/>
      <c r="I228" s="20">
        <v>4.68097324011214E-2</v>
      </c>
      <c r="J228" s="20">
        <v>2.4260474878956498E-2</v>
      </c>
      <c r="K228" s="20">
        <v>2.2549257522164801E-2</v>
      </c>
      <c r="L228" s="20">
        <v>1.7700252242883099E-2</v>
      </c>
      <c r="M228" s="20">
        <v>6.4509984644004495E-2</v>
      </c>
      <c r="N228" s="20">
        <v>9352470</v>
      </c>
    </row>
    <row r="229" spans="1:14" x14ac:dyDescent="0.25">
      <c r="A229" s="20" t="str">
        <f t="shared" si="10"/>
        <v>214OPTIMISTIC_90</v>
      </c>
      <c r="B229" s="20">
        <v>2.5221544959656375E+20</v>
      </c>
      <c r="C229" s="20">
        <v>21</v>
      </c>
      <c r="D229" s="20">
        <v>4</v>
      </c>
      <c r="E229" s="20">
        <v>6001</v>
      </c>
      <c r="F229" s="20" t="s">
        <v>22</v>
      </c>
      <c r="G229" s="20" t="s">
        <v>20</v>
      </c>
      <c r="H229" s="20"/>
      <c r="I229" s="20">
        <v>8.2239675754769204E-2</v>
      </c>
      <c r="J229" s="20">
        <v>2.4861026476648399E-2</v>
      </c>
      <c r="K229" s="20">
        <v>5.7378649278120697E-2</v>
      </c>
      <c r="L229" s="20">
        <v>2.20258007918493E-2</v>
      </c>
      <c r="M229" s="20">
        <v>0.1042654765466185</v>
      </c>
      <c r="N229" s="20">
        <v>9352470</v>
      </c>
    </row>
    <row r="230" spans="1:14" x14ac:dyDescent="0.25">
      <c r="A230" s="20" t="str">
        <f t="shared" si="10"/>
        <v>213PESSIMISTIC_10</v>
      </c>
      <c r="B230" s="20">
        <v>74199187575261</v>
      </c>
      <c r="C230" s="20">
        <v>21</v>
      </c>
      <c r="D230" s="20">
        <v>3</v>
      </c>
      <c r="E230" s="20">
        <v>2001</v>
      </c>
      <c r="F230" s="20" t="s">
        <v>19</v>
      </c>
      <c r="G230" s="20" t="s">
        <v>20</v>
      </c>
      <c r="H230" s="20"/>
      <c r="I230" s="20">
        <v>9.0094642836770992E-3</v>
      </c>
      <c r="J230" s="20">
        <v>1.11193921436663E-2</v>
      </c>
      <c r="K230" s="20">
        <v>-2.1099278599891998E-3</v>
      </c>
      <c r="L230" s="20">
        <v>1.3517176635461E-2</v>
      </c>
      <c r="M230" s="20">
        <v>2.25266409191381E-2</v>
      </c>
      <c r="N230" s="20">
        <v>13873290</v>
      </c>
    </row>
    <row r="231" spans="1:14" x14ac:dyDescent="0.25">
      <c r="A231" s="20" t="str">
        <f t="shared" si="10"/>
        <v>213NEUTRAL</v>
      </c>
      <c r="B231" s="20">
        <v>593148639141261</v>
      </c>
      <c r="C231" s="20">
        <v>21</v>
      </c>
      <c r="D231" s="20">
        <v>3</v>
      </c>
      <c r="E231" s="20">
        <v>4001</v>
      </c>
      <c r="F231" s="20" t="s">
        <v>21</v>
      </c>
      <c r="G231" s="20" t="s">
        <v>20</v>
      </c>
      <c r="H231" s="20"/>
      <c r="I231" s="20">
        <v>2.7889414293739999E-2</v>
      </c>
      <c r="J231" s="20">
        <v>2.2998156318712701E-2</v>
      </c>
      <c r="K231" s="20">
        <v>4.8912579750273102E-3</v>
      </c>
      <c r="L231" s="20">
        <v>1.54028840273103E-2</v>
      </c>
      <c r="M231" s="20">
        <v>4.3292298321050297E-2</v>
      </c>
      <c r="N231" s="20">
        <v>13873290</v>
      </c>
    </row>
    <row r="232" spans="1:14" x14ac:dyDescent="0.25">
      <c r="A232" s="20" t="str">
        <f t="shared" si="10"/>
        <v>213OPTIMISTIC_90</v>
      </c>
      <c r="B232" s="20">
        <v>2001376354707261</v>
      </c>
      <c r="C232" s="20">
        <v>21</v>
      </c>
      <c r="D232" s="20">
        <v>3</v>
      </c>
      <c r="E232" s="20">
        <v>6001</v>
      </c>
      <c r="F232" s="20" t="s">
        <v>22</v>
      </c>
      <c r="G232" s="20" t="s">
        <v>20</v>
      </c>
      <c r="H232" s="20"/>
      <c r="I232" s="20">
        <v>5.0672713175404303E-2</v>
      </c>
      <c r="J232" s="20">
        <v>2.6454184357525799E-2</v>
      </c>
      <c r="K232" s="20">
        <v>2.42185288178784E-2</v>
      </c>
      <c r="L232" s="20">
        <v>1.8201870237665198E-2</v>
      </c>
      <c r="M232" s="20">
        <v>6.8874583413069498E-2</v>
      </c>
      <c r="N232" s="20">
        <v>13873290</v>
      </c>
    </row>
    <row r="233" spans="1:14" x14ac:dyDescent="0.25">
      <c r="A233" s="20" t="str">
        <f t="shared" si="10"/>
        <v>227PESSIMISTIC_10</v>
      </c>
      <c r="B233" s="20">
        <v>3.203969596038638E+32</v>
      </c>
      <c r="C233" s="20">
        <v>22</v>
      </c>
      <c r="D233" s="20">
        <v>7</v>
      </c>
      <c r="E233" s="20">
        <v>2001</v>
      </c>
      <c r="F233" s="20" t="s">
        <v>19</v>
      </c>
      <c r="G233" s="20" t="s">
        <v>20</v>
      </c>
      <c r="H233" s="20"/>
      <c r="I233" s="20">
        <v>3.11999550933326E-2</v>
      </c>
      <c r="J233" s="20">
        <v>1.2206215400632801E-2</v>
      </c>
      <c r="K233" s="20">
        <v>1.8993739692699699E-2</v>
      </c>
      <c r="L233" s="20">
        <v>1.55092885420531E-2</v>
      </c>
      <c r="M233" s="20">
        <v>4.67092436353857E-2</v>
      </c>
      <c r="N233" s="20">
        <v>85376</v>
      </c>
    </row>
    <row r="234" spans="1:14" x14ac:dyDescent="0.25">
      <c r="A234" s="20" t="str">
        <f t="shared" si="10"/>
        <v>227NEUTRAL</v>
      </c>
      <c r="B234" s="20">
        <v>4.0939131527383797E+34</v>
      </c>
      <c r="C234" s="20">
        <v>22</v>
      </c>
      <c r="D234" s="20">
        <v>7</v>
      </c>
      <c r="E234" s="20">
        <v>4001</v>
      </c>
      <c r="F234" s="20" t="s">
        <v>21</v>
      </c>
      <c r="G234" s="20" t="s">
        <v>20</v>
      </c>
      <c r="H234" s="20"/>
      <c r="I234" s="20">
        <v>8.9462850902859797E-2</v>
      </c>
      <c r="J234" s="20">
        <v>2.3583754091870999E-2</v>
      </c>
      <c r="K234" s="20">
        <v>6.5879096810988802E-2</v>
      </c>
      <c r="L234" s="20">
        <v>2.1058623072430099E-2</v>
      </c>
      <c r="M234" s="20">
        <v>0.1105214739752899</v>
      </c>
      <c r="N234" s="20">
        <v>85376</v>
      </c>
    </row>
    <row r="235" spans="1:14" x14ac:dyDescent="0.25">
      <c r="A235" s="20" t="str">
        <f t="shared" si="10"/>
        <v>227OPTIMISTIC_90</v>
      </c>
      <c r="B235" s="20">
        <v>6.9907561449835429E+35</v>
      </c>
      <c r="C235" s="20">
        <v>22</v>
      </c>
      <c r="D235" s="20">
        <v>7</v>
      </c>
      <c r="E235" s="20">
        <v>6001</v>
      </c>
      <c r="F235" s="20" t="s">
        <v>22</v>
      </c>
      <c r="G235" s="20" t="s">
        <v>20</v>
      </c>
      <c r="H235" s="20"/>
      <c r="I235" s="20">
        <v>0.132480585226882</v>
      </c>
      <c r="J235" s="20">
        <v>2.4310880285690801E-2</v>
      </c>
      <c r="K235" s="20">
        <v>0.10816970494119101</v>
      </c>
      <c r="L235" s="20">
        <v>2.57699698061809E-2</v>
      </c>
      <c r="M235" s="20">
        <v>0.1582505550330629</v>
      </c>
      <c r="N235" s="20">
        <v>85376</v>
      </c>
    </row>
    <row r="236" spans="1:14" x14ac:dyDescent="0.25">
      <c r="A236" s="20" t="str">
        <f t="shared" si="10"/>
        <v>221PESSIMISTIC_10</v>
      </c>
      <c r="B236" s="20">
        <v>44022</v>
      </c>
      <c r="C236" s="20">
        <v>22</v>
      </c>
      <c r="D236" s="20">
        <v>1</v>
      </c>
      <c r="E236" s="20">
        <v>2001</v>
      </c>
      <c r="F236" s="20" t="s">
        <v>19</v>
      </c>
      <c r="G236" s="20" t="s">
        <v>20</v>
      </c>
      <c r="H236" s="20"/>
      <c r="I236" s="21">
        <v>-8.5876438028709102E-4</v>
      </c>
      <c r="J236" s="20">
        <v>1.3973206518098399E-2</v>
      </c>
      <c r="K236" s="20">
        <v>-1.48319708983855E-2</v>
      </c>
      <c r="L236" s="20">
        <v>1.24622711221852E-2</v>
      </c>
      <c r="M236" s="20">
        <v>1.1603506741898108E-2</v>
      </c>
      <c r="N236" s="20">
        <v>5307</v>
      </c>
    </row>
    <row r="237" spans="1:14" x14ac:dyDescent="0.25">
      <c r="A237" s="20" t="str">
        <f t="shared" si="10"/>
        <v>221NEUTRAL</v>
      </c>
      <c r="B237" s="20">
        <v>88022</v>
      </c>
      <c r="C237" s="20">
        <v>22</v>
      </c>
      <c r="D237" s="20">
        <v>1</v>
      </c>
      <c r="E237" s="20">
        <v>4001</v>
      </c>
      <c r="F237" s="20" t="s">
        <v>21</v>
      </c>
      <c r="G237" s="20" t="s">
        <v>20</v>
      </c>
      <c r="H237" s="20"/>
      <c r="I237" s="20">
        <v>1.1924280804034701E-2</v>
      </c>
      <c r="J237" s="20">
        <v>2.48278474514496E-2</v>
      </c>
      <c r="K237" s="20">
        <v>-1.2903566647414801E-2</v>
      </c>
      <c r="L237" s="20">
        <v>1.3459001298026799E-2</v>
      </c>
      <c r="M237" s="20">
        <v>2.5383282102061498E-2</v>
      </c>
      <c r="N237" s="20">
        <v>5307</v>
      </c>
    </row>
    <row r="238" spans="1:14" x14ac:dyDescent="0.25">
      <c r="A238" s="20" t="str">
        <f t="shared" si="10"/>
        <v>221OPTIMISTIC_90</v>
      </c>
      <c r="B238" s="20">
        <v>132022</v>
      </c>
      <c r="C238" s="20">
        <v>22</v>
      </c>
      <c r="D238" s="20">
        <v>1</v>
      </c>
      <c r="E238" s="20">
        <v>6001</v>
      </c>
      <c r="F238" s="20" t="s">
        <v>22</v>
      </c>
      <c r="G238" s="20" t="s">
        <v>20</v>
      </c>
      <c r="H238" s="20"/>
      <c r="I238" s="20">
        <v>3.2148217118652199E-2</v>
      </c>
      <c r="J238" s="20">
        <v>2.7135459069909499E-2</v>
      </c>
      <c r="K238" s="20">
        <v>5.01275804874268E-3</v>
      </c>
      <c r="L238" s="20">
        <v>1.6006736947848099E-2</v>
      </c>
      <c r="M238" s="20">
        <v>4.8154954066500298E-2</v>
      </c>
      <c r="N238" s="20">
        <v>5307</v>
      </c>
    </row>
    <row r="239" spans="1:14" x14ac:dyDescent="0.25">
      <c r="A239" s="20" t="str">
        <f t="shared" si="10"/>
        <v>226PESSIMISTIC_10</v>
      </c>
      <c r="B239" s="20">
        <v>7.2781100268925495E+27</v>
      </c>
      <c r="C239" s="20">
        <v>22</v>
      </c>
      <c r="D239" s="20">
        <v>6</v>
      </c>
      <c r="E239" s="20">
        <v>2001</v>
      </c>
      <c r="F239" s="20" t="s">
        <v>19</v>
      </c>
      <c r="G239" s="20" t="s">
        <v>20</v>
      </c>
      <c r="H239" s="20"/>
      <c r="I239" s="20">
        <v>2.45561130708273E-2</v>
      </c>
      <c r="J239" s="20">
        <v>1.16191081806362E-2</v>
      </c>
      <c r="K239" s="20">
        <v>1.29370048901911E-2</v>
      </c>
      <c r="L239" s="20">
        <v>1.5401871192536E-2</v>
      </c>
      <c r="M239" s="20">
        <v>3.9957984263363298E-2</v>
      </c>
      <c r="N239" s="20">
        <v>807215</v>
      </c>
    </row>
    <row r="240" spans="1:14" x14ac:dyDescent="0.25">
      <c r="A240" s="20" t="str">
        <f t="shared" si="10"/>
        <v>226NEUTRAL</v>
      </c>
      <c r="B240" s="20">
        <v>4.6510112843816086E+29</v>
      </c>
      <c r="C240" s="20">
        <v>22</v>
      </c>
      <c r="D240" s="20">
        <v>6</v>
      </c>
      <c r="E240" s="20">
        <v>4001</v>
      </c>
      <c r="F240" s="20" t="s">
        <v>21</v>
      </c>
      <c r="G240" s="20" t="s">
        <v>20</v>
      </c>
      <c r="H240" s="20"/>
      <c r="I240" s="20">
        <v>6.8942968597303297E-2</v>
      </c>
      <c r="J240" s="20">
        <v>2.4431572429747601E-2</v>
      </c>
      <c r="K240" s="20">
        <v>4.4511396167555603E-2</v>
      </c>
      <c r="L240" s="20">
        <v>1.9473322598515599E-2</v>
      </c>
      <c r="M240" s="20">
        <v>8.8416291195818897E-2</v>
      </c>
      <c r="N240" s="20">
        <v>807215</v>
      </c>
    </row>
    <row r="241" spans="1:14" x14ac:dyDescent="0.25">
      <c r="A241" s="20" t="str">
        <f t="shared" si="10"/>
        <v>226OPTIMISTIC_90</v>
      </c>
      <c r="B241" s="20">
        <v>5.2951448584202196E+30</v>
      </c>
      <c r="C241" s="20">
        <v>22</v>
      </c>
      <c r="D241" s="20">
        <v>6</v>
      </c>
      <c r="E241" s="20">
        <v>6001</v>
      </c>
      <c r="F241" s="20" t="s">
        <v>22</v>
      </c>
      <c r="G241" s="20" t="s">
        <v>20</v>
      </c>
      <c r="H241" s="20"/>
      <c r="I241" s="20">
        <v>0.111787890632275</v>
      </c>
      <c r="J241" s="20">
        <v>2.4328117887000501E-2</v>
      </c>
      <c r="K241" s="20">
        <v>8.7459772745274597E-2</v>
      </c>
      <c r="L241" s="20">
        <v>2.4728739451828598E-2</v>
      </c>
      <c r="M241" s="20">
        <v>0.13651663008410359</v>
      </c>
      <c r="N241" s="20">
        <v>807215</v>
      </c>
    </row>
    <row r="242" spans="1:14" x14ac:dyDescent="0.25">
      <c r="A242" s="20" t="str">
        <f t="shared" si="10"/>
        <v>225PESSIMISTIC_10</v>
      </c>
      <c r="B242" s="20">
        <v>1.6532892705675682E+23</v>
      </c>
      <c r="C242" s="20">
        <v>22</v>
      </c>
      <c r="D242" s="20">
        <v>5</v>
      </c>
      <c r="E242" s="20">
        <v>2001</v>
      </c>
      <c r="F242" s="20" t="s">
        <v>19</v>
      </c>
      <c r="G242" s="20" t="s">
        <v>20</v>
      </c>
      <c r="H242" s="20"/>
      <c r="I242" s="20">
        <v>1.87240017852148E-2</v>
      </c>
      <c r="J242" s="20">
        <v>1.05387346329635E-2</v>
      </c>
      <c r="K242" s="20">
        <v>8.1852671522513101E-3</v>
      </c>
      <c r="L242" s="20">
        <v>1.55285182314213E-2</v>
      </c>
      <c r="M242" s="20">
        <v>3.4252520016636104E-2</v>
      </c>
      <c r="N242" s="20">
        <v>2436000</v>
      </c>
    </row>
    <row r="243" spans="1:14" x14ac:dyDescent="0.25">
      <c r="A243" s="20" t="str">
        <f t="shared" si="10"/>
        <v>225NEUTRAL</v>
      </c>
      <c r="B243" s="20">
        <v>5.2839191161091638E+24</v>
      </c>
      <c r="C243" s="20">
        <v>22</v>
      </c>
      <c r="D243" s="20">
        <v>5</v>
      </c>
      <c r="E243" s="20">
        <v>4001</v>
      </c>
      <c r="F243" s="20" t="s">
        <v>21</v>
      </c>
      <c r="G243" s="20" t="s">
        <v>20</v>
      </c>
      <c r="H243" s="20"/>
      <c r="I243" s="20">
        <v>6.0760547084422099E-2</v>
      </c>
      <c r="J243" s="20">
        <v>2.4659318483003501E-2</v>
      </c>
      <c r="K243" s="20">
        <v>3.6101228601418602E-2</v>
      </c>
      <c r="L243" s="20">
        <v>1.9189412315655099E-2</v>
      </c>
      <c r="M243" s="20">
        <v>7.9949959400077195E-2</v>
      </c>
      <c r="N243" s="20">
        <v>2436000</v>
      </c>
    </row>
    <row r="244" spans="1:14" x14ac:dyDescent="0.25">
      <c r="A244" s="20" t="str">
        <f t="shared" si="10"/>
        <v>225OPTIMISTIC_90</v>
      </c>
      <c r="B244" s="20">
        <v>4.010804910106058E+25</v>
      </c>
      <c r="C244" s="20">
        <v>22</v>
      </c>
      <c r="D244" s="20">
        <v>5</v>
      </c>
      <c r="E244" s="20">
        <v>6001</v>
      </c>
      <c r="F244" s="20" t="s">
        <v>22</v>
      </c>
      <c r="G244" s="20" t="s">
        <v>20</v>
      </c>
      <c r="H244" s="20"/>
      <c r="I244" s="20">
        <v>0.106901493219472</v>
      </c>
      <c r="J244" s="20">
        <v>2.4419182720140299E-2</v>
      </c>
      <c r="K244" s="20">
        <v>8.2482310499331898E-2</v>
      </c>
      <c r="L244" s="20">
        <v>2.4951065776539501E-2</v>
      </c>
      <c r="M244" s="20">
        <v>0.1318525589960115</v>
      </c>
      <c r="N244" s="20">
        <v>2436000</v>
      </c>
    </row>
    <row r="245" spans="1:14" x14ac:dyDescent="0.25">
      <c r="A245" s="20" t="str">
        <f t="shared" si="10"/>
        <v>222PESSIMISTIC_10</v>
      </c>
      <c r="B245" s="20">
        <v>1937936484</v>
      </c>
      <c r="C245" s="20">
        <v>22</v>
      </c>
      <c r="D245" s="20">
        <v>2</v>
      </c>
      <c r="E245" s="20">
        <v>2001</v>
      </c>
      <c r="F245" s="20" t="s">
        <v>19</v>
      </c>
      <c r="G245" s="20" t="s">
        <v>20</v>
      </c>
      <c r="H245" s="20"/>
      <c r="I245" s="20">
        <v>1.9510950253172001E-3</v>
      </c>
      <c r="J245" s="20">
        <v>8.7416869840239997E-3</v>
      </c>
      <c r="K245" s="20">
        <v>-6.7905919587067896E-3</v>
      </c>
      <c r="L245" s="20">
        <v>1.2696329011655801E-2</v>
      </c>
      <c r="M245" s="20">
        <v>1.4647424036973E-2</v>
      </c>
      <c r="N245" s="20">
        <v>4360034</v>
      </c>
    </row>
    <row r="246" spans="1:14" x14ac:dyDescent="0.25">
      <c r="A246" s="20" t="str">
        <f t="shared" si="10"/>
        <v>222NEUTRAL</v>
      </c>
      <c r="B246" s="20">
        <v>7747872484</v>
      </c>
      <c r="C246" s="20">
        <v>22</v>
      </c>
      <c r="D246" s="20">
        <v>2</v>
      </c>
      <c r="E246" s="20">
        <v>4001</v>
      </c>
      <c r="F246" s="20" t="s">
        <v>21</v>
      </c>
      <c r="G246" s="20" t="s">
        <v>20</v>
      </c>
      <c r="H246" s="20"/>
      <c r="I246" s="20">
        <v>1.54860823153888E-2</v>
      </c>
      <c r="J246" s="20">
        <v>2.2677317645993299E-2</v>
      </c>
      <c r="K246" s="20">
        <v>-7.1912353306045002E-3</v>
      </c>
      <c r="L246" s="20">
        <v>1.38654148701019E-2</v>
      </c>
      <c r="M246" s="20">
        <v>2.93514971854907E-2</v>
      </c>
      <c r="N246" s="20">
        <v>4360034</v>
      </c>
    </row>
    <row r="247" spans="1:14" x14ac:dyDescent="0.25">
      <c r="A247" s="20" t="str">
        <f t="shared" si="10"/>
        <v>222OPTIMISTIC_90</v>
      </c>
      <c r="B247" s="20">
        <v>17429808484</v>
      </c>
      <c r="C247" s="20">
        <v>22</v>
      </c>
      <c r="D247" s="20">
        <v>2</v>
      </c>
      <c r="E247" s="20">
        <v>6001</v>
      </c>
      <c r="F247" s="20" t="s">
        <v>22</v>
      </c>
      <c r="G247" s="20" t="s">
        <v>20</v>
      </c>
      <c r="H247" s="20"/>
      <c r="I247" s="20">
        <v>3.0196586041117E-2</v>
      </c>
      <c r="J247" s="20">
        <v>2.94912020700193E-2</v>
      </c>
      <c r="K247" s="21">
        <v>7.0538397109776098E-4</v>
      </c>
      <c r="L247" s="20">
        <v>1.5664586414244799E-2</v>
      </c>
      <c r="M247" s="20">
        <v>4.5861172455361796E-2</v>
      </c>
      <c r="N247" s="20">
        <v>4360034</v>
      </c>
    </row>
    <row r="248" spans="1:14" x14ac:dyDescent="0.25">
      <c r="A248" s="20" t="str">
        <f t="shared" si="10"/>
        <v>224PESSIMISTIC_10</v>
      </c>
      <c r="B248" s="20">
        <v>3.7555978160182825E+18</v>
      </c>
      <c r="C248" s="20">
        <v>22</v>
      </c>
      <c r="D248" s="20">
        <v>4</v>
      </c>
      <c r="E248" s="20">
        <v>2001</v>
      </c>
      <c r="F248" s="20" t="s">
        <v>19</v>
      </c>
      <c r="G248" s="20" t="s">
        <v>20</v>
      </c>
      <c r="H248" s="20"/>
      <c r="I248" s="20">
        <v>1.53330588324438E-2</v>
      </c>
      <c r="J248" s="20">
        <v>1.06166653455801E-2</v>
      </c>
      <c r="K248" s="20">
        <v>4.7163934868636997E-3</v>
      </c>
      <c r="L248" s="20">
        <v>1.48438910759959E-2</v>
      </c>
      <c r="M248" s="20">
        <v>3.01769499084397E-2</v>
      </c>
      <c r="N248" s="20">
        <v>9040721</v>
      </c>
    </row>
    <row r="249" spans="1:14" x14ac:dyDescent="0.25">
      <c r="A249" s="20" t="str">
        <f t="shared" si="10"/>
        <v>224NEUTRAL</v>
      </c>
      <c r="B249" s="20">
        <v>6.0029528028324332E+19</v>
      </c>
      <c r="C249" s="20">
        <v>22</v>
      </c>
      <c r="D249" s="20">
        <v>4</v>
      </c>
      <c r="E249" s="20">
        <v>4001</v>
      </c>
      <c r="F249" s="20" t="s">
        <v>21</v>
      </c>
      <c r="G249" s="20" t="s">
        <v>20</v>
      </c>
      <c r="H249" s="20"/>
      <c r="I249" s="20">
        <v>4.6636700548707298E-2</v>
      </c>
      <c r="J249" s="20">
        <v>2.40892015714693E-2</v>
      </c>
      <c r="K249" s="20">
        <v>2.2547498977238001E-2</v>
      </c>
      <c r="L249" s="20">
        <v>1.7704494810720301E-2</v>
      </c>
      <c r="M249" s="20">
        <v>6.4341195359427603E-2</v>
      </c>
      <c r="N249" s="20">
        <v>9040721</v>
      </c>
    </row>
    <row r="250" spans="1:14" x14ac:dyDescent="0.25">
      <c r="A250" s="20" t="str">
        <f t="shared" si="10"/>
        <v>224OPTIMISTIC_90</v>
      </c>
      <c r="B250" s="20">
        <v>3.0379822378891837E+20</v>
      </c>
      <c r="C250" s="20">
        <v>22</v>
      </c>
      <c r="D250" s="20">
        <v>4</v>
      </c>
      <c r="E250" s="20">
        <v>6001</v>
      </c>
      <c r="F250" s="20" t="s">
        <v>22</v>
      </c>
      <c r="G250" s="20" t="s">
        <v>20</v>
      </c>
      <c r="H250" s="20"/>
      <c r="I250" s="20">
        <v>8.1531286358983407E-2</v>
      </c>
      <c r="J250" s="20">
        <v>2.48266951188407E-2</v>
      </c>
      <c r="K250" s="20">
        <v>5.6704591240142703E-2</v>
      </c>
      <c r="L250" s="20">
        <v>2.1971299831341801E-2</v>
      </c>
      <c r="M250" s="20">
        <v>0.10350258619032521</v>
      </c>
      <c r="N250" s="20">
        <v>9040721</v>
      </c>
    </row>
    <row r="251" spans="1:14" x14ac:dyDescent="0.25">
      <c r="A251" s="20" t="str">
        <f t="shared" si="10"/>
        <v>223PESSIMISTIC_10</v>
      </c>
      <c r="B251" s="20">
        <v>85311839898648</v>
      </c>
      <c r="C251" s="20">
        <v>22</v>
      </c>
      <c r="D251" s="20">
        <v>3</v>
      </c>
      <c r="E251" s="20">
        <v>2001</v>
      </c>
      <c r="F251" s="20" t="s">
        <v>19</v>
      </c>
      <c r="G251" s="20" t="s">
        <v>20</v>
      </c>
      <c r="H251" s="20"/>
      <c r="I251" s="20">
        <v>9.4625618159944695E-3</v>
      </c>
      <c r="J251" s="20">
        <v>1.1676365274714899E-2</v>
      </c>
      <c r="K251" s="20">
        <v>-2.2138034587204599E-3</v>
      </c>
      <c r="L251" s="20">
        <v>1.3546793191097599E-2</v>
      </c>
      <c r="M251" s="20">
        <v>2.3009355007092069E-2</v>
      </c>
      <c r="N251" s="20">
        <v>13410847</v>
      </c>
    </row>
    <row r="252" spans="1:14" x14ac:dyDescent="0.25">
      <c r="A252" s="20" t="str">
        <f t="shared" si="10"/>
        <v>223NEUTRAL</v>
      </c>
      <c r="B252" s="20">
        <v>681983231786648</v>
      </c>
      <c r="C252" s="20">
        <v>22</v>
      </c>
      <c r="D252" s="20">
        <v>3</v>
      </c>
      <c r="E252" s="20">
        <v>4001</v>
      </c>
      <c r="F252" s="20" t="s">
        <v>21</v>
      </c>
      <c r="G252" s="20" t="s">
        <v>20</v>
      </c>
      <c r="H252" s="20"/>
      <c r="I252" s="20">
        <v>2.7846631318354201E-2</v>
      </c>
      <c r="J252" s="20">
        <v>2.2827913117875399E-2</v>
      </c>
      <c r="K252" s="20">
        <v>5.0187182004788299E-3</v>
      </c>
      <c r="L252" s="20">
        <v>1.5409695022034599E-2</v>
      </c>
      <c r="M252" s="20">
        <v>4.3256326340388798E-2</v>
      </c>
      <c r="N252" s="20">
        <v>13410847</v>
      </c>
    </row>
    <row r="253" spans="1:14" x14ac:dyDescent="0.25">
      <c r="A253" s="20" t="str">
        <f t="shared" si="10"/>
        <v>223OPTIMISTIC_90</v>
      </c>
      <c r="B253" s="20">
        <v>2301118175674648</v>
      </c>
      <c r="C253" s="20">
        <v>22</v>
      </c>
      <c r="D253" s="20">
        <v>3</v>
      </c>
      <c r="E253" s="20">
        <v>6001</v>
      </c>
      <c r="F253" s="20" t="s">
        <v>22</v>
      </c>
      <c r="G253" s="20" t="s">
        <v>20</v>
      </c>
      <c r="H253" s="20"/>
      <c r="I253" s="20">
        <v>5.0270020329325503E-2</v>
      </c>
      <c r="J253" s="20">
        <v>2.6302434894719999E-2</v>
      </c>
      <c r="K253" s="20">
        <v>2.39675854346055E-2</v>
      </c>
      <c r="L253" s="20">
        <v>1.8168224971409502E-2</v>
      </c>
      <c r="M253" s="20">
        <v>6.8438245300735001E-2</v>
      </c>
      <c r="N253" s="20">
        <v>13410847</v>
      </c>
    </row>
    <row r="254" spans="1:14" x14ac:dyDescent="0.25">
      <c r="A254" s="20" t="str">
        <f t="shared" si="10"/>
        <v>237PESSIMISTIC_10</v>
      </c>
      <c r="B254" s="20">
        <v>4.3734530896661224E+32</v>
      </c>
      <c r="C254" s="20">
        <v>23</v>
      </c>
      <c r="D254" s="20">
        <v>7</v>
      </c>
      <c r="E254" s="20">
        <v>2001</v>
      </c>
      <c r="F254" s="20" t="s">
        <v>19</v>
      </c>
      <c r="G254" s="20" t="s">
        <v>20</v>
      </c>
      <c r="H254" s="20"/>
      <c r="I254" s="20">
        <v>3.3091847913622401E-2</v>
      </c>
      <c r="J254" s="20">
        <v>1.2360684385541E-2</v>
      </c>
      <c r="K254" s="20">
        <v>2.0731163528081301E-2</v>
      </c>
      <c r="L254" s="20">
        <v>1.57784970800895E-2</v>
      </c>
      <c r="M254" s="20">
        <v>4.8870344993711901E-2</v>
      </c>
      <c r="N254" s="20">
        <v>82432</v>
      </c>
    </row>
    <row r="255" spans="1:14" x14ac:dyDescent="0.25">
      <c r="A255" s="20" t="str">
        <f t="shared" si="10"/>
        <v>237NEUTRAL</v>
      </c>
      <c r="B255" s="20">
        <v>5.5882356526745658E+34</v>
      </c>
      <c r="C255" s="20">
        <v>23</v>
      </c>
      <c r="D255" s="20">
        <v>7</v>
      </c>
      <c r="E255" s="20">
        <v>4001</v>
      </c>
      <c r="F255" s="20" t="s">
        <v>21</v>
      </c>
      <c r="G255" s="20" t="s">
        <v>20</v>
      </c>
      <c r="H255" s="20"/>
      <c r="I255" s="20">
        <v>8.9419070901827796E-2</v>
      </c>
      <c r="J255" s="20">
        <v>2.3759595987898601E-2</v>
      </c>
      <c r="K255" s="20">
        <v>6.5659474913929206E-2</v>
      </c>
      <c r="L255" s="20">
        <v>2.1127203235646302E-2</v>
      </c>
      <c r="M255" s="20">
        <v>0.1105462741374741</v>
      </c>
      <c r="N255" s="20">
        <v>82432</v>
      </c>
    </row>
    <row r="256" spans="1:14" x14ac:dyDescent="0.25">
      <c r="A256" s="20" t="str">
        <f t="shared" si="10"/>
        <v>237OPTIMISTIC_90</v>
      </c>
      <c r="B256" s="20">
        <v>9.5424576123262355E+35</v>
      </c>
      <c r="C256" s="20">
        <v>23</v>
      </c>
      <c r="D256" s="20">
        <v>7</v>
      </c>
      <c r="E256" s="20">
        <v>6001</v>
      </c>
      <c r="F256" s="20" t="s">
        <v>22</v>
      </c>
      <c r="G256" s="20" t="s">
        <v>20</v>
      </c>
      <c r="H256" s="20"/>
      <c r="I256" s="20">
        <v>0.13152763049974101</v>
      </c>
      <c r="J256" s="20">
        <v>2.43309939643339E-2</v>
      </c>
      <c r="K256" s="20">
        <v>0.10719663653540699</v>
      </c>
      <c r="L256" s="20">
        <v>2.56801378576469E-2</v>
      </c>
      <c r="M256" s="20">
        <v>0.15720776835738789</v>
      </c>
      <c r="N256" s="20">
        <v>82432</v>
      </c>
    </row>
    <row r="257" spans="1:14" x14ac:dyDescent="0.25">
      <c r="A257" s="20" t="str">
        <f t="shared" si="10"/>
        <v>231PESSIMISTIC_10</v>
      </c>
      <c r="B257" s="20">
        <v>46023</v>
      </c>
      <c r="C257" s="20">
        <v>23</v>
      </c>
      <c r="D257" s="20">
        <v>1</v>
      </c>
      <c r="E257" s="20">
        <v>2001</v>
      </c>
      <c r="F257" s="20" t="s">
        <v>19</v>
      </c>
      <c r="G257" s="20" t="s">
        <v>20</v>
      </c>
      <c r="H257" s="20"/>
      <c r="I257" s="21">
        <v>-7.4729129808948005E-4</v>
      </c>
      <c r="J257" s="20">
        <v>1.41432767134923E-2</v>
      </c>
      <c r="K257" s="20">
        <v>-1.48905680115818E-2</v>
      </c>
      <c r="L257" s="20">
        <v>1.2477790792449201E-2</v>
      </c>
      <c r="M257" s="20">
        <v>1.173049949435972E-2</v>
      </c>
      <c r="N257" s="20">
        <v>5124</v>
      </c>
    </row>
    <row r="258" spans="1:14" x14ac:dyDescent="0.25">
      <c r="A258" s="20" t="str">
        <f t="shared" si="10"/>
        <v>231NEUTRAL</v>
      </c>
      <c r="B258" s="20">
        <v>92023</v>
      </c>
      <c r="C258" s="20">
        <v>23</v>
      </c>
      <c r="D258" s="20">
        <v>1</v>
      </c>
      <c r="E258" s="20">
        <v>4001</v>
      </c>
      <c r="F258" s="20" t="s">
        <v>21</v>
      </c>
      <c r="G258" s="20" t="s">
        <v>20</v>
      </c>
      <c r="H258" s="20"/>
      <c r="I258" s="20">
        <v>1.1984097557577299E-2</v>
      </c>
      <c r="J258" s="20">
        <v>2.5160114380291299E-2</v>
      </c>
      <c r="K258" s="20">
        <v>-1.3176016822713899E-2</v>
      </c>
      <c r="L258" s="20">
        <v>1.34718786722574E-2</v>
      </c>
      <c r="M258" s="20">
        <v>2.5455976229834698E-2</v>
      </c>
      <c r="N258" s="20">
        <v>5124</v>
      </c>
    </row>
    <row r="259" spans="1:14" x14ac:dyDescent="0.25">
      <c r="A259" s="20" t="str">
        <f t="shared" ref="A259:A322" si="11">C259&amp;D259&amp;F259</f>
        <v>231OPTIMISTIC_90</v>
      </c>
      <c r="B259" s="20">
        <v>138023</v>
      </c>
      <c r="C259" s="20">
        <v>23</v>
      </c>
      <c r="D259" s="20">
        <v>1</v>
      </c>
      <c r="E259" s="20">
        <v>6001</v>
      </c>
      <c r="F259" s="20" t="s">
        <v>22</v>
      </c>
      <c r="G259" s="20" t="s">
        <v>20</v>
      </c>
      <c r="H259" s="20"/>
      <c r="I259" s="20">
        <v>3.1847345688379401E-2</v>
      </c>
      <c r="J259" s="20">
        <v>2.7346573702451599E-2</v>
      </c>
      <c r="K259" s="20">
        <v>4.5007719859277897E-3</v>
      </c>
      <c r="L259" s="20">
        <v>1.5974399685949499E-2</v>
      </c>
      <c r="M259" s="20">
        <v>4.78217453743289E-2</v>
      </c>
      <c r="N259" s="20">
        <v>5124</v>
      </c>
    </row>
    <row r="260" spans="1:14" x14ac:dyDescent="0.25">
      <c r="A260" s="20" t="str">
        <f t="shared" si="11"/>
        <v>236PESSIMISTIC_10</v>
      </c>
      <c r="B260" s="20">
        <v>9.5027553389959861E+27</v>
      </c>
      <c r="C260" s="20">
        <v>23</v>
      </c>
      <c r="D260" s="20">
        <v>6</v>
      </c>
      <c r="E260" s="20">
        <v>2001</v>
      </c>
      <c r="F260" s="20" t="s">
        <v>19</v>
      </c>
      <c r="G260" s="20" t="s">
        <v>20</v>
      </c>
      <c r="H260" s="20"/>
      <c r="I260" s="20">
        <v>2.5856532431040899E-2</v>
      </c>
      <c r="J260" s="20">
        <v>1.2026508598642601E-2</v>
      </c>
      <c r="K260" s="20">
        <v>1.3830023832398199E-2</v>
      </c>
      <c r="L260" s="20">
        <v>1.55420105692986E-2</v>
      </c>
      <c r="M260" s="20">
        <v>4.1398543000339502E-2</v>
      </c>
      <c r="N260" s="20">
        <v>779380</v>
      </c>
    </row>
    <row r="261" spans="1:14" x14ac:dyDescent="0.25">
      <c r="A261" s="20" t="str">
        <f t="shared" si="11"/>
        <v>236NEUTRAL</v>
      </c>
      <c r="B261" s="20">
        <v>6.072651024933512E+29</v>
      </c>
      <c r="C261" s="20">
        <v>23</v>
      </c>
      <c r="D261" s="20">
        <v>6</v>
      </c>
      <c r="E261" s="20">
        <v>4001</v>
      </c>
      <c r="F261" s="20" t="s">
        <v>21</v>
      </c>
      <c r="G261" s="20" t="s">
        <v>20</v>
      </c>
      <c r="H261" s="20"/>
      <c r="I261" s="20">
        <v>6.8804248250495997E-2</v>
      </c>
      <c r="J261" s="20">
        <v>2.42596662310057E-2</v>
      </c>
      <c r="K261" s="20">
        <v>4.4544582019490297E-2</v>
      </c>
      <c r="L261" s="20">
        <v>1.94855983818518E-2</v>
      </c>
      <c r="M261" s="20">
        <v>8.828984663234779E-2</v>
      </c>
      <c r="N261" s="20">
        <v>779380</v>
      </c>
    </row>
    <row r="262" spans="1:14" x14ac:dyDescent="0.25">
      <c r="A262" s="20" t="str">
        <f t="shared" si="11"/>
        <v>236OPTIMISTIC_90</v>
      </c>
      <c r="B262" s="20">
        <v>6.9136720780784618E+30</v>
      </c>
      <c r="C262" s="20">
        <v>23</v>
      </c>
      <c r="D262" s="20">
        <v>6</v>
      </c>
      <c r="E262" s="20">
        <v>6001</v>
      </c>
      <c r="F262" s="20" t="s">
        <v>22</v>
      </c>
      <c r="G262" s="20" t="s">
        <v>20</v>
      </c>
      <c r="H262" s="20"/>
      <c r="I262" s="20">
        <v>0.11097931970262399</v>
      </c>
      <c r="J262" s="20">
        <v>2.4333226397730199E-2</v>
      </c>
      <c r="K262" s="20">
        <v>8.6646093304894201E-2</v>
      </c>
      <c r="L262" s="20">
        <v>2.4669178669118101E-2</v>
      </c>
      <c r="M262" s="20">
        <v>0.13564849837174209</v>
      </c>
      <c r="N262" s="20">
        <v>779380</v>
      </c>
    </row>
    <row r="263" spans="1:14" x14ac:dyDescent="0.25">
      <c r="A263" s="20" t="str">
        <f t="shared" si="11"/>
        <v>235PESSIMISTIC_10</v>
      </c>
      <c r="B263" s="20">
        <v>2.0647839860495809E+23</v>
      </c>
      <c r="C263" s="20">
        <v>23</v>
      </c>
      <c r="D263" s="20">
        <v>5</v>
      </c>
      <c r="E263" s="20">
        <v>2001</v>
      </c>
      <c r="F263" s="20" t="s">
        <v>19</v>
      </c>
      <c r="G263" s="20" t="s">
        <v>20</v>
      </c>
      <c r="H263" s="20"/>
      <c r="I263" s="20">
        <v>2.0102272726724098E-2</v>
      </c>
      <c r="J263" s="20">
        <v>1.1170981831402299E-2</v>
      </c>
      <c r="K263" s="20">
        <v>8.9312908953218494E-3</v>
      </c>
      <c r="L263" s="20">
        <v>1.5596181247221E-2</v>
      </c>
      <c r="M263" s="20">
        <v>3.5698453973945096E-2</v>
      </c>
      <c r="N263" s="20">
        <v>2352000</v>
      </c>
    </row>
    <row r="264" spans="1:14" x14ac:dyDescent="0.25">
      <c r="A264" s="20" t="str">
        <f t="shared" si="11"/>
        <v>235NEUTRAL</v>
      </c>
      <c r="B264" s="20">
        <v>6.5990578713294634E+24</v>
      </c>
      <c r="C264" s="20">
        <v>23</v>
      </c>
      <c r="D264" s="20">
        <v>5</v>
      </c>
      <c r="E264" s="20">
        <v>4001</v>
      </c>
      <c r="F264" s="20" t="s">
        <v>21</v>
      </c>
      <c r="G264" s="20" t="s">
        <v>20</v>
      </c>
      <c r="H264" s="20"/>
      <c r="I264" s="20">
        <v>6.06147637409244E-2</v>
      </c>
      <c r="J264" s="20">
        <v>2.4413262552729301E-2</v>
      </c>
      <c r="K264" s="20">
        <v>3.6201501188194998E-2</v>
      </c>
      <c r="L264" s="20">
        <v>1.9208460494379E-2</v>
      </c>
      <c r="M264" s="20">
        <v>7.98232242353034E-2</v>
      </c>
      <c r="N264" s="20">
        <v>2352000</v>
      </c>
    </row>
    <row r="265" spans="1:14" x14ac:dyDescent="0.25">
      <c r="A265" s="20" t="str">
        <f t="shared" si="11"/>
        <v>235OPTIMISTIC_90</v>
      </c>
      <c r="B265" s="20">
        <v>5.0090724575458165E+25</v>
      </c>
      <c r="C265" s="20">
        <v>23</v>
      </c>
      <c r="D265" s="20">
        <v>5</v>
      </c>
      <c r="E265" s="20">
        <v>6001</v>
      </c>
      <c r="F265" s="20" t="s">
        <v>22</v>
      </c>
      <c r="G265" s="20" t="s">
        <v>20</v>
      </c>
      <c r="H265" s="20"/>
      <c r="I265" s="20">
        <v>0.10595887086885999</v>
      </c>
      <c r="J265" s="20">
        <v>2.4390118064361501E-2</v>
      </c>
      <c r="K265" s="20">
        <v>8.1568752804498601E-2</v>
      </c>
      <c r="L265" s="20">
        <v>2.4887550918747E-2</v>
      </c>
      <c r="M265" s="20">
        <v>0.130846421787607</v>
      </c>
      <c r="N265" s="20">
        <v>2352000</v>
      </c>
    </row>
    <row r="266" spans="1:14" x14ac:dyDescent="0.25">
      <c r="A266" s="20" t="str">
        <f t="shared" si="11"/>
        <v>232PESSIMISTIC_10</v>
      </c>
      <c r="B266" s="20">
        <v>2118116529</v>
      </c>
      <c r="C266" s="20">
        <v>23</v>
      </c>
      <c r="D266" s="20">
        <v>2</v>
      </c>
      <c r="E266" s="20">
        <v>2001</v>
      </c>
      <c r="F266" s="20" t="s">
        <v>19</v>
      </c>
      <c r="G266" s="20" t="s">
        <v>20</v>
      </c>
      <c r="H266" s="20"/>
      <c r="I266" s="20">
        <v>2.22741009860705E-3</v>
      </c>
      <c r="J266" s="20">
        <v>9.14389124536652E-3</v>
      </c>
      <c r="K266" s="20">
        <v>-6.91648114675946E-3</v>
      </c>
      <c r="L266" s="20">
        <v>1.27055040913023E-2</v>
      </c>
      <c r="M266" s="20">
        <v>1.4932914189909351E-2</v>
      </c>
      <c r="N266" s="20">
        <v>4209688</v>
      </c>
    </row>
    <row r="267" spans="1:14" x14ac:dyDescent="0.25">
      <c r="A267" s="20" t="str">
        <f t="shared" si="11"/>
        <v>232NEUTRAL</v>
      </c>
      <c r="B267" s="20">
        <v>8468232529</v>
      </c>
      <c r="C267" s="20">
        <v>23</v>
      </c>
      <c r="D267" s="20">
        <v>2</v>
      </c>
      <c r="E267" s="20">
        <v>4001</v>
      </c>
      <c r="F267" s="20" t="s">
        <v>21</v>
      </c>
      <c r="G267" s="20" t="s">
        <v>20</v>
      </c>
      <c r="H267" s="20"/>
      <c r="I267" s="20">
        <v>1.54611716896613E-2</v>
      </c>
      <c r="J267" s="20">
        <v>2.26299550355606E-2</v>
      </c>
      <c r="K267" s="20">
        <v>-7.1687833458993202E-3</v>
      </c>
      <c r="L267" s="20">
        <v>1.38747911779574E-2</v>
      </c>
      <c r="M267" s="20">
        <v>2.9335962867618699E-2</v>
      </c>
      <c r="N267" s="20">
        <v>4209688</v>
      </c>
    </row>
    <row r="268" spans="1:14" x14ac:dyDescent="0.25">
      <c r="A268" s="20" t="str">
        <f t="shared" si="11"/>
        <v>232OPTIMISTIC_90</v>
      </c>
      <c r="B268" s="20">
        <v>19050348529</v>
      </c>
      <c r="C268" s="20">
        <v>23</v>
      </c>
      <c r="D268" s="20">
        <v>2</v>
      </c>
      <c r="E268" s="20">
        <v>6001</v>
      </c>
      <c r="F268" s="20" t="s">
        <v>22</v>
      </c>
      <c r="G268" s="20" t="s">
        <v>20</v>
      </c>
      <c r="H268" s="20"/>
      <c r="I268" s="20">
        <v>2.9954205493849001E-2</v>
      </c>
      <c r="J268" s="20">
        <v>2.9184818472784702E-2</v>
      </c>
      <c r="K268" s="21">
        <v>7.69387021064327E-4</v>
      </c>
      <c r="L268" s="20">
        <v>1.5645484416451499E-2</v>
      </c>
      <c r="M268" s="20">
        <v>4.55996899103005E-2</v>
      </c>
      <c r="N268" s="20">
        <v>4209688</v>
      </c>
    </row>
    <row r="269" spans="1:14" x14ac:dyDescent="0.25">
      <c r="A269" s="20" t="str">
        <f t="shared" si="11"/>
        <v>234PESSIMISTIC_10</v>
      </c>
      <c r="B269" s="20">
        <v>4.4864176304230077E+18</v>
      </c>
      <c r="C269" s="20">
        <v>23</v>
      </c>
      <c r="D269" s="20">
        <v>4</v>
      </c>
      <c r="E269" s="20">
        <v>2001</v>
      </c>
      <c r="F269" s="20" t="s">
        <v>19</v>
      </c>
      <c r="G269" s="20" t="s">
        <v>20</v>
      </c>
      <c r="H269" s="20"/>
      <c r="I269" s="20">
        <v>1.6258292186073602E-2</v>
      </c>
      <c r="J269" s="20">
        <v>1.12966505828473E-2</v>
      </c>
      <c r="K269" s="20">
        <v>4.9616416032263102E-3</v>
      </c>
      <c r="L269" s="20">
        <v>1.48844623228207E-2</v>
      </c>
      <c r="M269" s="20">
        <v>3.1142754508894303E-2</v>
      </c>
      <c r="N269" s="20">
        <v>8728972</v>
      </c>
    </row>
    <row r="270" spans="1:14" x14ac:dyDescent="0.25">
      <c r="A270" s="20" t="str">
        <f t="shared" si="11"/>
        <v>234NEUTRAL</v>
      </c>
      <c r="B270" s="20">
        <v>7.1710962165213733E+19</v>
      </c>
      <c r="C270" s="20">
        <v>23</v>
      </c>
      <c r="D270" s="20">
        <v>4</v>
      </c>
      <c r="E270" s="20">
        <v>4001</v>
      </c>
      <c r="F270" s="20" t="s">
        <v>21</v>
      </c>
      <c r="G270" s="20" t="s">
        <v>20</v>
      </c>
      <c r="H270" s="20"/>
      <c r="I270" s="20">
        <v>4.6506077850998001E-2</v>
      </c>
      <c r="J270" s="20">
        <v>2.3848733648234199E-2</v>
      </c>
      <c r="K270" s="20">
        <v>2.2657344202763701E-2</v>
      </c>
      <c r="L270" s="20">
        <v>1.77102746392808E-2</v>
      </c>
      <c r="M270" s="20">
        <v>6.4216352490278794E-2</v>
      </c>
      <c r="N270" s="20">
        <v>8728972</v>
      </c>
    </row>
    <row r="271" spans="1:14" x14ac:dyDescent="0.25">
      <c r="A271" s="20" t="str">
        <f t="shared" si="11"/>
        <v>234OPTIMISTIC_90</v>
      </c>
      <c r="B271" s="20">
        <v>3.629157790763725E+20</v>
      </c>
      <c r="C271" s="20">
        <v>23</v>
      </c>
      <c r="D271" s="20">
        <v>4</v>
      </c>
      <c r="E271" s="20">
        <v>6001</v>
      </c>
      <c r="F271" s="20" t="s">
        <v>22</v>
      </c>
      <c r="G271" s="20" t="s">
        <v>20</v>
      </c>
      <c r="H271" s="20"/>
      <c r="I271" s="20">
        <v>8.0855706499009597E-2</v>
      </c>
      <c r="J271" s="20">
        <v>2.4832383960858101E-2</v>
      </c>
      <c r="K271" s="20">
        <v>5.6023322538151399E-2</v>
      </c>
      <c r="L271" s="20">
        <v>2.19161274764034E-2</v>
      </c>
      <c r="M271" s="20">
        <v>0.10277183397541299</v>
      </c>
      <c r="N271" s="20">
        <v>8728972</v>
      </c>
    </row>
    <row r="272" spans="1:14" x14ac:dyDescent="0.25">
      <c r="A272" s="20" t="str">
        <f t="shared" si="11"/>
        <v>233PESSIMISTIC_10</v>
      </c>
      <c r="B272" s="20">
        <v>97482077014167</v>
      </c>
      <c r="C272" s="20">
        <v>23</v>
      </c>
      <c r="D272" s="20">
        <v>3</v>
      </c>
      <c r="E272" s="20">
        <v>2001</v>
      </c>
      <c r="F272" s="20" t="s">
        <v>19</v>
      </c>
      <c r="G272" s="20" t="s">
        <v>20</v>
      </c>
      <c r="H272" s="20"/>
      <c r="I272" s="20">
        <v>9.8823659593014705E-3</v>
      </c>
      <c r="J272" s="20">
        <v>1.2201423993952701E-2</v>
      </c>
      <c r="K272" s="20">
        <v>-2.3190580346512599E-3</v>
      </c>
      <c r="L272" s="20">
        <v>1.35751105108823E-2</v>
      </c>
      <c r="M272" s="20">
        <v>2.3457476470183772E-2</v>
      </c>
      <c r="N272" s="20">
        <v>12948404</v>
      </c>
    </row>
    <row r="273" spans="1:14" x14ac:dyDescent="0.25">
      <c r="A273" s="20" t="str">
        <f t="shared" si="11"/>
        <v>233NEUTRAL</v>
      </c>
      <c r="B273" s="20">
        <v>779272162016167</v>
      </c>
      <c r="C273" s="20">
        <v>23</v>
      </c>
      <c r="D273" s="20">
        <v>3</v>
      </c>
      <c r="E273" s="20">
        <v>4001</v>
      </c>
      <c r="F273" s="20" t="s">
        <v>21</v>
      </c>
      <c r="G273" s="20" t="s">
        <v>20</v>
      </c>
      <c r="H273" s="20"/>
      <c r="I273" s="20">
        <v>2.78128078927166E-2</v>
      </c>
      <c r="J273" s="20">
        <v>2.2669955071572899E-2</v>
      </c>
      <c r="K273" s="20">
        <v>5.1428528211436798E-3</v>
      </c>
      <c r="L273" s="20">
        <v>1.54170741398148E-2</v>
      </c>
      <c r="M273" s="20">
        <v>4.3229882032531398E-2</v>
      </c>
      <c r="N273" s="20">
        <v>12948404</v>
      </c>
    </row>
    <row r="274" spans="1:14" x14ac:dyDescent="0.25">
      <c r="A274" s="20" t="str">
        <f t="shared" si="11"/>
        <v>233OPTIMISTIC_90</v>
      </c>
      <c r="B274" s="20">
        <v>2629386255018167</v>
      </c>
      <c r="C274" s="20">
        <v>23</v>
      </c>
      <c r="D274" s="20">
        <v>3</v>
      </c>
      <c r="E274" s="20">
        <v>6001</v>
      </c>
      <c r="F274" s="20" t="s">
        <v>22</v>
      </c>
      <c r="G274" s="20" t="s">
        <v>20</v>
      </c>
      <c r="H274" s="20"/>
      <c r="I274" s="20">
        <v>4.9896095699657403E-2</v>
      </c>
      <c r="J274" s="20">
        <v>2.6174266676160799E-2</v>
      </c>
      <c r="K274" s="20">
        <v>2.37218290234966E-2</v>
      </c>
      <c r="L274" s="20">
        <v>1.8135764941752199E-2</v>
      </c>
      <c r="M274" s="20">
        <v>6.8031860641409606E-2</v>
      </c>
      <c r="N274" s="20">
        <v>12948404</v>
      </c>
    </row>
    <row r="275" spans="1:14" x14ac:dyDescent="0.25">
      <c r="A275" s="20" t="str">
        <f t="shared" si="11"/>
        <v>241PESSIMISTIC_10</v>
      </c>
      <c r="B275" s="20">
        <v>48024</v>
      </c>
      <c r="C275" s="20">
        <v>24</v>
      </c>
      <c r="D275" s="20">
        <v>1</v>
      </c>
      <c r="E275" s="20">
        <v>2001</v>
      </c>
      <c r="F275" s="20" t="s">
        <v>19</v>
      </c>
      <c r="G275" s="20" t="s">
        <v>20</v>
      </c>
      <c r="H275" s="20"/>
      <c r="I275" s="21">
        <v>-6.7371297185914105E-4</v>
      </c>
      <c r="J275" s="20">
        <v>1.4149320551045799E-2</v>
      </c>
      <c r="K275" s="20">
        <v>-1.4823033522905E-2</v>
      </c>
      <c r="L275" s="20">
        <v>1.24673001189017E-2</v>
      </c>
      <c r="M275" s="20">
        <v>1.1793587147042558E-2</v>
      </c>
      <c r="N275" s="20">
        <v>4941</v>
      </c>
    </row>
    <row r="276" spans="1:14" x14ac:dyDescent="0.25">
      <c r="A276" s="20" t="str">
        <f t="shared" si="11"/>
        <v>241NEUTRAL</v>
      </c>
      <c r="B276" s="20">
        <v>96024</v>
      </c>
      <c r="C276" s="20">
        <v>24</v>
      </c>
      <c r="D276" s="20">
        <v>1</v>
      </c>
      <c r="E276" s="20">
        <v>4001</v>
      </c>
      <c r="F276" s="20" t="s">
        <v>21</v>
      </c>
      <c r="G276" s="20" t="s">
        <v>20</v>
      </c>
      <c r="H276" s="20"/>
      <c r="I276" s="20">
        <v>1.1941864352244201E-2</v>
      </c>
      <c r="J276" s="20">
        <v>2.5341993899775799E-2</v>
      </c>
      <c r="K276" s="20">
        <v>-1.34001295475316E-2</v>
      </c>
      <c r="L276" s="20">
        <v>1.3488771089626799E-2</v>
      </c>
      <c r="M276" s="20">
        <v>2.5430635441870998E-2</v>
      </c>
      <c r="N276" s="20">
        <v>4941</v>
      </c>
    </row>
    <row r="277" spans="1:14" x14ac:dyDescent="0.25">
      <c r="A277" s="20" t="str">
        <f t="shared" si="11"/>
        <v>241OPTIMISTIC_90</v>
      </c>
      <c r="B277" s="20">
        <v>144024</v>
      </c>
      <c r="C277" s="20">
        <v>24</v>
      </c>
      <c r="D277" s="20">
        <v>1</v>
      </c>
      <c r="E277" s="20">
        <v>6001</v>
      </c>
      <c r="F277" s="20" t="s">
        <v>22</v>
      </c>
      <c r="G277" s="20" t="s">
        <v>20</v>
      </c>
      <c r="H277" s="20"/>
      <c r="I277" s="20">
        <v>3.1562759478637098E-2</v>
      </c>
      <c r="J277" s="20">
        <v>2.73569537747211E-2</v>
      </c>
      <c r="K277" s="20">
        <v>4.20580570391604E-3</v>
      </c>
      <c r="L277" s="20">
        <v>1.5947570819016901E-2</v>
      </c>
      <c r="M277" s="20">
        <v>4.7510330297654002E-2</v>
      </c>
      <c r="N277" s="20">
        <v>4941</v>
      </c>
    </row>
    <row r="278" spans="1:14" x14ac:dyDescent="0.25">
      <c r="A278" s="20" t="str">
        <f t="shared" si="11"/>
        <v>247PESSIMISTIC_10</v>
      </c>
      <c r="B278" s="20">
        <v>5.8912616614845754E+32</v>
      </c>
      <c r="C278" s="20">
        <v>24</v>
      </c>
      <c r="D278" s="20">
        <v>7</v>
      </c>
      <c r="E278" s="20">
        <v>2001</v>
      </c>
      <c r="F278" s="20" t="s">
        <v>19</v>
      </c>
      <c r="G278" s="20" t="s">
        <v>20</v>
      </c>
      <c r="H278" s="20"/>
      <c r="I278" s="20">
        <v>3.4213033305272998E-2</v>
      </c>
      <c r="J278" s="20">
        <v>1.23206789883705E-2</v>
      </c>
      <c r="K278" s="20">
        <v>2.18923543169025E-2</v>
      </c>
      <c r="L278" s="20">
        <v>1.5840658225701701E-2</v>
      </c>
      <c r="M278" s="20">
        <v>5.0053691530974699E-2</v>
      </c>
      <c r="N278" s="20">
        <v>79488</v>
      </c>
    </row>
    <row r="279" spans="1:14" x14ac:dyDescent="0.25">
      <c r="A279" s="20" t="str">
        <f t="shared" si="11"/>
        <v>247NEUTRAL</v>
      </c>
      <c r="B279" s="20">
        <v>7.5276349788071489E+34</v>
      </c>
      <c r="C279" s="20">
        <v>24</v>
      </c>
      <c r="D279" s="20">
        <v>7</v>
      </c>
      <c r="E279" s="20">
        <v>4001</v>
      </c>
      <c r="F279" s="20" t="s">
        <v>21</v>
      </c>
      <c r="G279" s="20" t="s">
        <v>20</v>
      </c>
      <c r="H279" s="20"/>
      <c r="I279" s="20">
        <v>8.9474054554257804E-2</v>
      </c>
      <c r="J279" s="20">
        <v>2.3688595063364199E-2</v>
      </c>
      <c r="K279" s="20">
        <v>6.5785459490893497E-2</v>
      </c>
      <c r="L279" s="20">
        <v>2.1087045638804699E-2</v>
      </c>
      <c r="M279" s="20">
        <v>0.11056110019306251</v>
      </c>
      <c r="N279" s="20">
        <v>79488</v>
      </c>
    </row>
    <row r="280" spans="1:14" x14ac:dyDescent="0.25">
      <c r="A280" s="20" t="str">
        <f t="shared" si="11"/>
        <v>247OPTIMISTIC_90</v>
      </c>
      <c r="B280" s="20">
        <v>1.2854171185846856E+36</v>
      </c>
      <c r="C280" s="20">
        <v>24</v>
      </c>
      <c r="D280" s="20">
        <v>7</v>
      </c>
      <c r="E280" s="20">
        <v>6001</v>
      </c>
      <c r="F280" s="20" t="s">
        <v>22</v>
      </c>
      <c r="G280" s="20" t="s">
        <v>20</v>
      </c>
      <c r="H280" s="20"/>
      <c r="I280" s="20">
        <v>0.13043466424099601</v>
      </c>
      <c r="J280" s="20">
        <v>2.4321272090102701E-2</v>
      </c>
      <c r="K280" s="20">
        <v>0.10611339215089299</v>
      </c>
      <c r="L280" s="20">
        <v>2.5564351697020898E-2</v>
      </c>
      <c r="M280" s="20">
        <v>0.15599901593801691</v>
      </c>
      <c r="N280" s="20">
        <v>79488</v>
      </c>
    </row>
    <row r="281" spans="1:14" x14ac:dyDescent="0.25">
      <c r="A281" s="20" t="str">
        <f t="shared" si="11"/>
        <v>246PESSIMISTIC_10</v>
      </c>
      <c r="B281" s="20">
        <v>1.2267328130694184E+28</v>
      </c>
      <c r="C281" s="20">
        <v>24</v>
      </c>
      <c r="D281" s="20">
        <v>6</v>
      </c>
      <c r="E281" s="20">
        <v>2001</v>
      </c>
      <c r="F281" s="20" t="s">
        <v>19</v>
      </c>
      <c r="G281" s="20" t="s">
        <v>20</v>
      </c>
      <c r="H281" s="20"/>
      <c r="I281" s="20">
        <v>2.7056123422891602E-2</v>
      </c>
      <c r="J281" s="20">
        <v>1.2562631123774501E-2</v>
      </c>
      <c r="K281" s="20">
        <v>1.4493492299117099E-2</v>
      </c>
      <c r="L281" s="20">
        <v>1.5587796886286901E-2</v>
      </c>
      <c r="M281" s="20">
        <v>4.2643920309178504E-2</v>
      </c>
      <c r="N281" s="20">
        <v>751545</v>
      </c>
    </row>
    <row r="282" spans="1:14" x14ac:dyDescent="0.25">
      <c r="A282" s="20" t="str">
        <f t="shared" si="11"/>
        <v>246NEUTRAL</v>
      </c>
      <c r="B282" s="20">
        <v>7.8393266046062949E+29</v>
      </c>
      <c r="C282" s="20">
        <v>24</v>
      </c>
      <c r="D282" s="20">
        <v>6</v>
      </c>
      <c r="E282" s="20">
        <v>4001</v>
      </c>
      <c r="F282" s="20" t="s">
        <v>21</v>
      </c>
      <c r="G282" s="20" t="s">
        <v>20</v>
      </c>
      <c r="H282" s="20"/>
      <c r="I282" s="20">
        <v>6.8695121696930206E-2</v>
      </c>
      <c r="J282" s="20">
        <v>2.4197920880153202E-2</v>
      </c>
      <c r="K282" s="20">
        <v>4.4497200816776897E-2</v>
      </c>
      <c r="L282" s="20">
        <v>1.9479410658533401E-2</v>
      </c>
      <c r="M282" s="20">
        <v>8.8174532355463603E-2</v>
      </c>
      <c r="N282" s="20">
        <v>751545</v>
      </c>
    </row>
    <row r="283" spans="1:14" x14ac:dyDescent="0.25">
      <c r="A283" s="20" t="str">
        <f t="shared" si="11"/>
        <v>246OPTIMISTIC_90</v>
      </c>
      <c r="B283" s="20">
        <v>8.9250202645717776E+30</v>
      </c>
      <c r="C283" s="20">
        <v>24</v>
      </c>
      <c r="D283" s="20">
        <v>6</v>
      </c>
      <c r="E283" s="20">
        <v>6001</v>
      </c>
      <c r="F283" s="20" t="s">
        <v>22</v>
      </c>
      <c r="G283" s="20" t="s">
        <v>20</v>
      </c>
      <c r="H283" s="20"/>
      <c r="I283" s="20">
        <v>0.11019987133050201</v>
      </c>
      <c r="J283" s="20">
        <v>2.4354022947178301E-2</v>
      </c>
      <c r="K283" s="20">
        <v>8.5845848383324194E-2</v>
      </c>
      <c r="L283" s="20">
        <v>2.4609409267814401E-2</v>
      </c>
      <c r="M283" s="20">
        <v>0.1348092805983164</v>
      </c>
      <c r="N283" s="20">
        <v>751545</v>
      </c>
    </row>
    <row r="284" spans="1:14" x14ac:dyDescent="0.25">
      <c r="A284" s="20" t="str">
        <f t="shared" si="11"/>
        <v>245PESSIMISTIC_10</v>
      </c>
      <c r="B284" s="20">
        <v>2.554416152485046E+23</v>
      </c>
      <c r="C284" s="20">
        <v>24</v>
      </c>
      <c r="D284" s="20">
        <v>5</v>
      </c>
      <c r="E284" s="20">
        <v>2001</v>
      </c>
      <c r="F284" s="20" t="s">
        <v>19</v>
      </c>
      <c r="G284" s="20" t="s">
        <v>20</v>
      </c>
      <c r="H284" s="20"/>
      <c r="I284" s="20">
        <v>2.1450497748981098E-2</v>
      </c>
      <c r="J284" s="20">
        <v>1.1854301785434399E-2</v>
      </c>
      <c r="K284" s="20">
        <v>9.5961959635466592E-3</v>
      </c>
      <c r="L284" s="20">
        <v>1.5646394732789899E-2</v>
      </c>
      <c r="M284" s="20">
        <v>3.7096892481770997E-2</v>
      </c>
      <c r="N284" s="20">
        <v>2268000</v>
      </c>
    </row>
    <row r="285" spans="1:14" x14ac:dyDescent="0.25">
      <c r="A285" s="20" t="str">
        <f t="shared" si="11"/>
        <v>245NEUTRAL</v>
      </c>
      <c r="B285" s="20">
        <v>8.1639242320735383E+24</v>
      </c>
      <c r="C285" s="20">
        <v>24</v>
      </c>
      <c r="D285" s="20">
        <v>5</v>
      </c>
      <c r="E285" s="20">
        <v>4001</v>
      </c>
      <c r="F285" s="20" t="s">
        <v>21</v>
      </c>
      <c r="G285" s="20" t="s">
        <v>20</v>
      </c>
      <c r="H285" s="20"/>
      <c r="I285" s="20">
        <v>6.04085855153473E-2</v>
      </c>
      <c r="J285" s="20">
        <v>2.4224245744234499E-2</v>
      </c>
      <c r="K285" s="20">
        <v>3.6184339771112697E-2</v>
      </c>
      <c r="L285" s="20">
        <v>1.9203018623922801E-2</v>
      </c>
      <c r="M285" s="20">
        <v>7.9611604139270098E-2</v>
      </c>
      <c r="N285" s="20">
        <v>2268000</v>
      </c>
    </row>
    <row r="286" spans="1:14" x14ac:dyDescent="0.25">
      <c r="A286" s="20" t="str">
        <f t="shared" si="11"/>
        <v>245OPTIMISTIC_90</v>
      </c>
      <c r="B286" s="20">
        <v>6.1968979229654623E+25</v>
      </c>
      <c r="C286" s="20">
        <v>24</v>
      </c>
      <c r="D286" s="20">
        <v>5</v>
      </c>
      <c r="E286" s="20">
        <v>6001</v>
      </c>
      <c r="F286" s="20" t="s">
        <v>22</v>
      </c>
      <c r="G286" s="20" t="s">
        <v>20</v>
      </c>
      <c r="H286" s="20"/>
      <c r="I286" s="20">
        <v>0.105066891786081</v>
      </c>
      <c r="J286" s="20">
        <v>2.4432023166010602E-2</v>
      </c>
      <c r="K286" s="20">
        <v>8.0634868620071298E-2</v>
      </c>
      <c r="L286" s="20">
        <v>2.4802910039889901E-2</v>
      </c>
      <c r="M286" s="20">
        <v>0.12986980182597091</v>
      </c>
      <c r="N286" s="20">
        <v>2268000</v>
      </c>
    </row>
    <row r="287" spans="1:14" x14ac:dyDescent="0.25">
      <c r="A287" s="20" t="str">
        <f t="shared" si="11"/>
        <v>242PESSIMISTIC_10</v>
      </c>
      <c r="B287" s="20">
        <v>2306304576</v>
      </c>
      <c r="C287" s="20">
        <v>24</v>
      </c>
      <c r="D287" s="20">
        <v>2</v>
      </c>
      <c r="E287" s="20">
        <v>2001</v>
      </c>
      <c r="F287" s="20" t="s">
        <v>19</v>
      </c>
      <c r="G287" s="20" t="s">
        <v>20</v>
      </c>
      <c r="H287" s="20"/>
      <c r="I287" s="20">
        <v>2.4936635798189499E-3</v>
      </c>
      <c r="J287" s="20">
        <v>9.5594812394679193E-3</v>
      </c>
      <c r="K287" s="20">
        <v>-7.0658176596489703E-3</v>
      </c>
      <c r="L287" s="20">
        <v>1.2713291765925699E-2</v>
      </c>
      <c r="M287" s="20">
        <v>1.5206955345744649E-2</v>
      </c>
      <c r="N287" s="20">
        <v>4059342</v>
      </c>
    </row>
    <row r="288" spans="1:14" x14ac:dyDescent="0.25">
      <c r="A288" s="20" t="str">
        <f t="shared" si="11"/>
        <v>242NEUTRAL</v>
      </c>
      <c r="B288" s="20">
        <v>9220608576</v>
      </c>
      <c r="C288" s="20">
        <v>24</v>
      </c>
      <c r="D288" s="20">
        <v>2</v>
      </c>
      <c r="E288" s="20">
        <v>4001</v>
      </c>
      <c r="F288" s="20" t="s">
        <v>21</v>
      </c>
      <c r="G288" s="20" t="s">
        <v>20</v>
      </c>
      <c r="H288" s="20"/>
      <c r="I288" s="20">
        <v>1.54347371557359E-2</v>
      </c>
      <c r="J288" s="20">
        <v>2.2546664113954801E-2</v>
      </c>
      <c r="K288" s="20">
        <v>-7.1119269582189297E-3</v>
      </c>
      <c r="L288" s="20">
        <v>1.38830523390008E-2</v>
      </c>
      <c r="M288" s="20">
        <v>2.93177894947367E-2</v>
      </c>
      <c r="N288" s="20">
        <v>4059342</v>
      </c>
    </row>
    <row r="289" spans="1:14" x14ac:dyDescent="0.25">
      <c r="A289" s="20" t="str">
        <f t="shared" si="11"/>
        <v>242OPTIMISTIC_90</v>
      </c>
      <c r="B289" s="20">
        <v>20742912576</v>
      </c>
      <c r="C289" s="20">
        <v>24</v>
      </c>
      <c r="D289" s="20">
        <v>2</v>
      </c>
      <c r="E289" s="20">
        <v>6001</v>
      </c>
      <c r="F289" s="20" t="s">
        <v>22</v>
      </c>
      <c r="G289" s="20" t="s">
        <v>20</v>
      </c>
      <c r="H289" s="20"/>
      <c r="I289" s="20">
        <v>2.9732835889612501E-2</v>
      </c>
      <c r="J289" s="20">
        <v>2.89039650128621E-2</v>
      </c>
      <c r="K289" s="21">
        <v>8.2887087675032002E-4</v>
      </c>
      <c r="L289" s="20">
        <v>1.5627953076088101E-2</v>
      </c>
      <c r="M289" s="20">
        <v>4.5360788965700602E-2</v>
      </c>
      <c r="N289" s="20">
        <v>4059342</v>
      </c>
    </row>
    <row r="290" spans="1:14" x14ac:dyDescent="0.25">
      <c r="A290" s="20" t="str">
        <f t="shared" si="11"/>
        <v>244PESSIMISTIC_10</v>
      </c>
      <c r="B290" s="20">
        <v>5.3190407972785398E+18</v>
      </c>
      <c r="C290" s="20">
        <v>24</v>
      </c>
      <c r="D290" s="20">
        <v>4</v>
      </c>
      <c r="E290" s="20">
        <v>2001</v>
      </c>
      <c r="F290" s="20" t="s">
        <v>19</v>
      </c>
      <c r="G290" s="20" t="s">
        <v>20</v>
      </c>
      <c r="H290" s="20"/>
      <c r="I290" s="20">
        <v>1.7168596975767499E-2</v>
      </c>
      <c r="J290" s="20">
        <v>1.1962207514921899E-2</v>
      </c>
      <c r="K290" s="20">
        <v>5.2063894608456096E-3</v>
      </c>
      <c r="L290" s="20">
        <v>1.4922387125868899E-2</v>
      </c>
      <c r="M290" s="20">
        <v>3.2090984101636397E-2</v>
      </c>
      <c r="N290" s="20">
        <v>8417223</v>
      </c>
    </row>
    <row r="291" spans="1:14" x14ac:dyDescent="0.25">
      <c r="A291" s="20" t="str">
        <f t="shared" si="11"/>
        <v>244NEUTRAL</v>
      </c>
      <c r="B291" s="20">
        <v>8.5019622511804744E+19</v>
      </c>
      <c r="C291" s="20">
        <v>24</v>
      </c>
      <c r="D291" s="20">
        <v>4</v>
      </c>
      <c r="E291" s="20">
        <v>4001</v>
      </c>
      <c r="F291" s="20" t="s">
        <v>21</v>
      </c>
      <c r="G291" s="20" t="s">
        <v>20</v>
      </c>
      <c r="H291" s="20"/>
      <c r="I291" s="20">
        <v>4.63691468952123E-2</v>
      </c>
      <c r="J291" s="20">
        <v>2.36166336400369E-2</v>
      </c>
      <c r="K291" s="20">
        <v>2.27525132551753E-2</v>
      </c>
      <c r="L291" s="20">
        <v>1.77189769030958E-2</v>
      </c>
      <c r="M291" s="20">
        <v>6.4088123798308097E-2</v>
      </c>
      <c r="N291" s="20">
        <v>8417223</v>
      </c>
    </row>
    <row r="292" spans="1:14" x14ac:dyDescent="0.25">
      <c r="A292" s="20" t="str">
        <f t="shared" si="11"/>
        <v>244OPTIMISTIC_90</v>
      </c>
      <c r="B292" s="20">
        <v>4.3026842213557895E+20</v>
      </c>
      <c r="C292" s="20">
        <v>24</v>
      </c>
      <c r="D292" s="20">
        <v>4</v>
      </c>
      <c r="E292" s="20">
        <v>6001</v>
      </c>
      <c r="F292" s="20" t="s">
        <v>22</v>
      </c>
      <c r="G292" s="20" t="s">
        <v>20</v>
      </c>
      <c r="H292" s="20"/>
      <c r="I292" s="20">
        <v>8.0217687827483397E-2</v>
      </c>
      <c r="J292" s="20">
        <v>2.4858851139793799E-2</v>
      </c>
      <c r="K292" s="20">
        <v>5.5358836687689497E-2</v>
      </c>
      <c r="L292" s="20">
        <v>2.1862535482857898E-2</v>
      </c>
      <c r="M292" s="20">
        <v>0.10208022331034129</v>
      </c>
      <c r="N292" s="20">
        <v>8417223</v>
      </c>
    </row>
    <row r="293" spans="1:14" x14ac:dyDescent="0.25">
      <c r="A293" s="20" t="str">
        <f t="shared" si="11"/>
        <v>243PESSIMISTIC_10</v>
      </c>
      <c r="B293" s="20">
        <v>110757970957824</v>
      </c>
      <c r="C293" s="20">
        <v>24</v>
      </c>
      <c r="D293" s="20">
        <v>3</v>
      </c>
      <c r="E293" s="20">
        <v>2001</v>
      </c>
      <c r="F293" s="20" t="s">
        <v>19</v>
      </c>
      <c r="G293" s="20" t="s">
        <v>20</v>
      </c>
      <c r="H293" s="20"/>
      <c r="I293" s="20">
        <v>1.02828542772477E-2</v>
      </c>
      <c r="J293" s="20">
        <v>1.26416608114754E-2</v>
      </c>
      <c r="K293" s="20">
        <v>-2.3588065342277E-3</v>
      </c>
      <c r="L293" s="20">
        <v>1.3601530297913399E-2</v>
      </c>
      <c r="M293" s="20">
        <v>2.3884384575161101E-2</v>
      </c>
      <c r="N293" s="20">
        <v>12485961</v>
      </c>
    </row>
    <row r="294" spans="1:14" x14ac:dyDescent="0.25">
      <c r="A294" s="20" t="str">
        <f t="shared" si="11"/>
        <v>243NEUTRAL</v>
      </c>
      <c r="B294" s="20">
        <v>885399717901824</v>
      </c>
      <c r="C294" s="20">
        <v>24</v>
      </c>
      <c r="D294" s="20">
        <v>3</v>
      </c>
      <c r="E294" s="20">
        <v>4001</v>
      </c>
      <c r="F294" s="20" t="s">
        <v>21</v>
      </c>
      <c r="G294" s="20" t="s">
        <v>20</v>
      </c>
      <c r="H294" s="20"/>
      <c r="I294" s="20">
        <v>2.7778102262881299E-2</v>
      </c>
      <c r="J294" s="20">
        <v>2.2518180749726498E-2</v>
      </c>
      <c r="K294" s="20">
        <v>5.2599215131547902E-3</v>
      </c>
      <c r="L294" s="20">
        <v>1.54247077327124E-2</v>
      </c>
      <c r="M294" s="20">
        <v>4.3202809995593699E-2</v>
      </c>
      <c r="N294" s="20">
        <v>12485961</v>
      </c>
    </row>
    <row r="295" spans="1:14" x14ac:dyDescent="0.25">
      <c r="A295" s="20" t="str">
        <f t="shared" si="11"/>
        <v>243OPTIMISTIC_90</v>
      </c>
      <c r="B295" s="20">
        <v>2987477240845824</v>
      </c>
      <c r="C295" s="20">
        <v>24</v>
      </c>
      <c r="D295" s="20">
        <v>3</v>
      </c>
      <c r="E295" s="20">
        <v>6001</v>
      </c>
      <c r="F295" s="20" t="s">
        <v>22</v>
      </c>
      <c r="G295" s="20" t="s">
        <v>20</v>
      </c>
      <c r="H295" s="20"/>
      <c r="I295" s="20">
        <v>4.9542753760885898E-2</v>
      </c>
      <c r="J295" s="20">
        <v>2.60354309866619E-2</v>
      </c>
      <c r="K295" s="20">
        <v>2.3507322774223901E-2</v>
      </c>
      <c r="L295" s="20">
        <v>1.8104685719104101E-2</v>
      </c>
      <c r="M295" s="20">
        <v>6.7647439479989996E-2</v>
      </c>
      <c r="N295" s="20">
        <v>12485961</v>
      </c>
    </row>
    <row r="296" spans="1:14" x14ac:dyDescent="0.25">
      <c r="A296" s="20" t="str">
        <f t="shared" si="11"/>
        <v>251PESSIMISTIC_10</v>
      </c>
      <c r="B296" s="20">
        <v>50025</v>
      </c>
      <c r="C296" s="20">
        <v>25</v>
      </c>
      <c r="D296" s="20">
        <v>1</v>
      </c>
      <c r="E296" s="20">
        <v>2001</v>
      </c>
      <c r="F296" s="20" t="s">
        <v>19</v>
      </c>
      <c r="G296" s="20" t="s">
        <v>20</v>
      </c>
      <c r="H296" s="20"/>
      <c r="I296" s="21">
        <v>-6.3510075745565298E-4</v>
      </c>
      <c r="J296" s="20">
        <v>1.40325215004062E-2</v>
      </c>
      <c r="K296" s="20">
        <v>-1.46676222578618E-2</v>
      </c>
      <c r="L296" s="20">
        <v>1.2484799582473999E-2</v>
      </c>
      <c r="M296" s="20">
        <v>1.1849698825018346E-2</v>
      </c>
      <c r="N296" s="20">
        <v>4758</v>
      </c>
    </row>
    <row r="297" spans="1:14" x14ac:dyDescent="0.25">
      <c r="A297" s="20" t="str">
        <f t="shared" si="11"/>
        <v>251NEUTRAL</v>
      </c>
      <c r="B297" s="20">
        <v>100025</v>
      </c>
      <c r="C297" s="20">
        <v>25</v>
      </c>
      <c r="D297" s="20">
        <v>1</v>
      </c>
      <c r="E297" s="20">
        <v>4001</v>
      </c>
      <c r="F297" s="20" t="s">
        <v>21</v>
      </c>
      <c r="G297" s="20" t="s">
        <v>20</v>
      </c>
      <c r="H297" s="20"/>
      <c r="I297" s="20">
        <v>1.19218865056456E-2</v>
      </c>
      <c r="J297" s="20">
        <v>2.5240922641457299E-2</v>
      </c>
      <c r="K297" s="20">
        <v>-1.33190361358117E-2</v>
      </c>
      <c r="L297" s="20">
        <v>1.34842172526786E-2</v>
      </c>
      <c r="M297" s="20">
        <v>2.5406103758324201E-2</v>
      </c>
      <c r="N297" s="20">
        <v>4758</v>
      </c>
    </row>
    <row r="298" spans="1:14" x14ac:dyDescent="0.25">
      <c r="A298" s="20" t="str">
        <f t="shared" si="11"/>
        <v>251OPTIMISTIC_90</v>
      </c>
      <c r="B298" s="20">
        <v>150025</v>
      </c>
      <c r="C298" s="20">
        <v>25</v>
      </c>
      <c r="D298" s="20">
        <v>1</v>
      </c>
      <c r="E298" s="20">
        <v>6001</v>
      </c>
      <c r="F298" s="20" t="s">
        <v>22</v>
      </c>
      <c r="G298" s="20" t="s">
        <v>20</v>
      </c>
      <c r="H298" s="20"/>
      <c r="I298" s="20">
        <v>3.1397357419767902E-2</v>
      </c>
      <c r="J298" s="20">
        <v>2.8325497321719E-2</v>
      </c>
      <c r="K298" s="20">
        <v>3.07186009804882E-3</v>
      </c>
      <c r="L298" s="20">
        <v>1.5918658602508299E-2</v>
      </c>
      <c r="M298" s="20">
        <v>4.7316016022276197E-2</v>
      </c>
      <c r="N298" s="20">
        <v>4758</v>
      </c>
    </row>
    <row r="299" spans="1:14" x14ac:dyDescent="0.25">
      <c r="A299" s="20" t="str">
        <f t="shared" si="11"/>
        <v>257PESSIMISTIC_10</v>
      </c>
      <c r="B299" s="20">
        <v>7.8398847998217828E+32</v>
      </c>
      <c r="C299" s="20">
        <v>25</v>
      </c>
      <c r="D299" s="20">
        <v>7</v>
      </c>
      <c r="E299" s="20">
        <v>2001</v>
      </c>
      <c r="F299" s="20" t="s">
        <v>19</v>
      </c>
      <c r="G299" s="20" t="s">
        <v>20</v>
      </c>
      <c r="H299" s="20"/>
      <c r="I299" s="20">
        <v>3.4964049619637699E-2</v>
      </c>
      <c r="J299" s="20">
        <v>1.32679448714871E-2</v>
      </c>
      <c r="K299" s="20">
        <v>2.1696104748150501E-2</v>
      </c>
      <c r="L299" s="20">
        <v>1.5976615798840299E-2</v>
      </c>
      <c r="M299" s="20">
        <v>5.0940665418477998E-2</v>
      </c>
      <c r="N299" s="20">
        <v>76544</v>
      </c>
    </row>
    <row r="300" spans="1:14" x14ac:dyDescent="0.25">
      <c r="A300" s="20" t="str">
        <f t="shared" si="11"/>
        <v>257NEUTRAL</v>
      </c>
      <c r="B300" s="20">
        <v>1.0017513130470118E+35</v>
      </c>
      <c r="C300" s="20">
        <v>25</v>
      </c>
      <c r="D300" s="20">
        <v>7</v>
      </c>
      <c r="E300" s="20">
        <v>4001</v>
      </c>
      <c r="F300" s="20" t="s">
        <v>21</v>
      </c>
      <c r="G300" s="20" t="s">
        <v>20</v>
      </c>
      <c r="H300" s="20"/>
      <c r="I300" s="20">
        <v>8.9304800098325601E-2</v>
      </c>
      <c r="J300" s="20">
        <v>2.3509854471754001E-2</v>
      </c>
      <c r="K300" s="20">
        <v>6.5794945626571594E-2</v>
      </c>
      <c r="L300" s="20">
        <v>2.1041309083641001E-2</v>
      </c>
      <c r="M300" s="20">
        <v>0.11034610918196661</v>
      </c>
      <c r="N300" s="20">
        <v>76544</v>
      </c>
    </row>
    <row r="301" spans="1:14" x14ac:dyDescent="0.25">
      <c r="A301" s="20" t="str">
        <f t="shared" si="11"/>
        <v>257OPTIMISTIC_90</v>
      </c>
      <c r="B301" s="20">
        <v>1.7105881063315892E+36</v>
      </c>
      <c r="C301" s="20">
        <v>25</v>
      </c>
      <c r="D301" s="20">
        <v>7</v>
      </c>
      <c r="E301" s="20">
        <v>6001</v>
      </c>
      <c r="F301" s="20" t="s">
        <v>22</v>
      </c>
      <c r="G301" s="20" t="s">
        <v>20</v>
      </c>
      <c r="H301" s="20"/>
      <c r="I301" s="20">
        <v>0.129510023631389</v>
      </c>
      <c r="J301" s="20">
        <v>2.45201187139403E-2</v>
      </c>
      <c r="K301" s="20">
        <v>0.104989904917449</v>
      </c>
      <c r="L301" s="20">
        <v>2.5464937967541099E-2</v>
      </c>
      <c r="M301" s="20">
        <v>0.15497496159893009</v>
      </c>
      <c r="N301" s="20">
        <v>76544</v>
      </c>
    </row>
    <row r="302" spans="1:14" x14ac:dyDescent="0.25">
      <c r="A302" s="20" t="str">
        <f t="shared" si="11"/>
        <v>256PESSIMISTIC_10</v>
      </c>
      <c r="B302" s="20">
        <v>1.5671933632827152E+28</v>
      </c>
      <c r="C302" s="20">
        <v>25</v>
      </c>
      <c r="D302" s="20">
        <v>6</v>
      </c>
      <c r="E302" s="20">
        <v>2001</v>
      </c>
      <c r="F302" s="20" t="s">
        <v>19</v>
      </c>
      <c r="G302" s="20" t="s">
        <v>20</v>
      </c>
      <c r="H302" s="20"/>
      <c r="I302" s="20">
        <v>2.79724453007297E-2</v>
      </c>
      <c r="J302" s="20">
        <v>1.32136228165702E-2</v>
      </c>
      <c r="K302" s="20">
        <v>1.47588224841594E-2</v>
      </c>
      <c r="L302" s="20">
        <v>1.56095140134068E-2</v>
      </c>
      <c r="M302" s="20">
        <v>4.3581959314136498E-2</v>
      </c>
      <c r="N302" s="20">
        <v>723710</v>
      </c>
    </row>
    <row r="303" spans="1:14" x14ac:dyDescent="0.25">
      <c r="A303" s="20" t="str">
        <f t="shared" si="11"/>
        <v>256NEUTRAL</v>
      </c>
      <c r="B303" s="20">
        <v>1.0015009378125587E+30</v>
      </c>
      <c r="C303" s="20">
        <v>25</v>
      </c>
      <c r="D303" s="20">
        <v>6</v>
      </c>
      <c r="E303" s="20">
        <v>4001</v>
      </c>
      <c r="F303" s="20" t="s">
        <v>21</v>
      </c>
      <c r="G303" s="20" t="s">
        <v>20</v>
      </c>
      <c r="H303" s="20"/>
      <c r="I303" s="20">
        <v>6.8604036843920899E-2</v>
      </c>
      <c r="J303" s="20">
        <v>2.4043125459186999E-2</v>
      </c>
      <c r="K303" s="20">
        <v>4.4560911384733802E-2</v>
      </c>
      <c r="L303" s="20">
        <v>1.9469109654647598E-2</v>
      </c>
      <c r="M303" s="20">
        <v>8.8073146498568497E-2</v>
      </c>
      <c r="N303" s="20">
        <v>723710</v>
      </c>
    </row>
    <row r="304" spans="1:14" x14ac:dyDescent="0.25">
      <c r="A304" s="20" t="str">
        <f t="shared" si="11"/>
        <v>256OPTIMISTIC_90</v>
      </c>
      <c r="B304" s="20">
        <v>1.1402020372148569E+31</v>
      </c>
      <c r="C304" s="20">
        <v>25</v>
      </c>
      <c r="D304" s="20">
        <v>6</v>
      </c>
      <c r="E304" s="20">
        <v>6001</v>
      </c>
      <c r="F304" s="20" t="s">
        <v>22</v>
      </c>
      <c r="G304" s="20" t="s">
        <v>20</v>
      </c>
      <c r="H304" s="20"/>
      <c r="I304" s="20">
        <v>0.109470761927053</v>
      </c>
      <c r="J304" s="20">
        <v>2.4431751205071101E-2</v>
      </c>
      <c r="K304" s="20">
        <v>8.5039010721982194E-2</v>
      </c>
      <c r="L304" s="20">
        <v>2.4546076875275501E-2</v>
      </c>
      <c r="M304" s="20">
        <v>0.13401683880232851</v>
      </c>
      <c r="N304" s="20">
        <v>723710</v>
      </c>
    </row>
    <row r="305" spans="1:14" x14ac:dyDescent="0.25">
      <c r="A305" s="20" t="str">
        <f t="shared" si="11"/>
        <v>255PESSIMISTIC_10</v>
      </c>
      <c r="B305" s="20">
        <v>3.1328203164072265E+23</v>
      </c>
      <c r="C305" s="20">
        <v>25</v>
      </c>
      <c r="D305" s="20">
        <v>5</v>
      </c>
      <c r="E305" s="20">
        <v>2001</v>
      </c>
      <c r="F305" s="20" t="s">
        <v>19</v>
      </c>
      <c r="G305" s="20" t="s">
        <v>20</v>
      </c>
      <c r="H305" s="20"/>
      <c r="I305" s="20">
        <v>2.2576786748443201E-2</v>
      </c>
      <c r="J305" s="20">
        <v>1.23920328648086E-2</v>
      </c>
      <c r="K305" s="20">
        <v>1.0184753883634601E-2</v>
      </c>
      <c r="L305" s="20">
        <v>1.5687070281700199E-2</v>
      </c>
      <c r="M305" s="20">
        <v>3.82638570301434E-2</v>
      </c>
      <c r="N305" s="20">
        <v>2184000</v>
      </c>
    </row>
    <row r="306" spans="1:14" x14ac:dyDescent="0.25">
      <c r="A306" s="20" t="str">
        <f t="shared" si="11"/>
        <v>255NEUTRAL</v>
      </c>
      <c r="B306" s="20">
        <v>1.0012506251562696E+25</v>
      </c>
      <c r="C306" s="20">
        <v>25</v>
      </c>
      <c r="D306" s="20">
        <v>5</v>
      </c>
      <c r="E306" s="20">
        <v>4001</v>
      </c>
      <c r="F306" s="20" t="s">
        <v>21</v>
      </c>
      <c r="G306" s="20" t="s">
        <v>20</v>
      </c>
      <c r="H306" s="20"/>
      <c r="I306" s="20">
        <v>6.0238277041053397E-2</v>
      </c>
      <c r="J306" s="20">
        <v>2.38939715439421E-2</v>
      </c>
      <c r="K306" s="20">
        <v>3.6344305497111297E-2</v>
      </c>
      <c r="L306" s="20">
        <v>1.9205783076562299E-2</v>
      </c>
      <c r="M306" s="20">
        <v>7.9444060117615692E-2</v>
      </c>
      <c r="N306" s="20">
        <v>2184000</v>
      </c>
    </row>
    <row r="307" spans="1:14" x14ac:dyDescent="0.25">
      <c r="A307" s="20" t="str">
        <f t="shared" si="11"/>
        <v>255OPTIMISTIC_90</v>
      </c>
      <c r="B307" s="20">
        <v>7.6000802347265921E+25</v>
      </c>
      <c r="C307" s="20">
        <v>25</v>
      </c>
      <c r="D307" s="20">
        <v>5</v>
      </c>
      <c r="E307" s="20">
        <v>6001</v>
      </c>
      <c r="F307" s="20" t="s">
        <v>22</v>
      </c>
      <c r="G307" s="20" t="s">
        <v>20</v>
      </c>
      <c r="H307" s="20"/>
      <c r="I307" s="20">
        <v>0.104180073480444</v>
      </c>
      <c r="J307" s="20">
        <v>2.4461371940433602E-2</v>
      </c>
      <c r="K307" s="20">
        <v>7.9718701540011094E-2</v>
      </c>
      <c r="L307" s="20">
        <v>2.4729615917181501E-2</v>
      </c>
      <c r="M307" s="20">
        <v>0.12890968939762551</v>
      </c>
      <c r="N307" s="20">
        <v>2184000</v>
      </c>
    </row>
    <row r="308" spans="1:14" x14ac:dyDescent="0.25">
      <c r="A308" s="20" t="str">
        <f t="shared" si="11"/>
        <v>252PESSIMISTIC_10</v>
      </c>
      <c r="B308" s="20">
        <v>2502500625</v>
      </c>
      <c r="C308" s="20">
        <v>25</v>
      </c>
      <c r="D308" s="20">
        <v>2</v>
      </c>
      <c r="E308" s="20">
        <v>2001</v>
      </c>
      <c r="F308" s="20" t="s">
        <v>19</v>
      </c>
      <c r="G308" s="20" t="s">
        <v>20</v>
      </c>
      <c r="H308" s="20"/>
      <c r="I308" s="20">
        <v>2.7501369329772001E-3</v>
      </c>
      <c r="J308" s="20">
        <v>9.9518912865579293E-3</v>
      </c>
      <c r="K308" s="20">
        <v>-7.2017543535807197E-3</v>
      </c>
      <c r="L308" s="20">
        <v>1.27218484284728E-2</v>
      </c>
      <c r="M308" s="20">
        <v>1.5471985361449999E-2</v>
      </c>
      <c r="N308" s="20">
        <v>3908996</v>
      </c>
    </row>
    <row r="309" spans="1:14" x14ac:dyDescent="0.25">
      <c r="A309" s="20" t="str">
        <f t="shared" si="11"/>
        <v>252NEUTRAL</v>
      </c>
      <c r="B309" s="20">
        <v>10005000625</v>
      </c>
      <c r="C309" s="20">
        <v>25</v>
      </c>
      <c r="D309" s="20">
        <v>2</v>
      </c>
      <c r="E309" s="20">
        <v>4001</v>
      </c>
      <c r="F309" s="20" t="s">
        <v>21</v>
      </c>
      <c r="G309" s="20" t="s">
        <v>20</v>
      </c>
      <c r="H309" s="20"/>
      <c r="I309" s="20">
        <v>1.54029716122237E-2</v>
      </c>
      <c r="J309" s="20">
        <v>2.2429864868831199E-2</v>
      </c>
      <c r="K309" s="20">
        <v>-7.0268932566075401E-3</v>
      </c>
      <c r="L309" s="20">
        <v>1.3887820171070001E-2</v>
      </c>
      <c r="M309" s="20">
        <v>2.9290791783293701E-2</v>
      </c>
      <c r="N309" s="20">
        <v>3908996</v>
      </c>
    </row>
    <row r="310" spans="1:14" x14ac:dyDescent="0.25">
      <c r="A310" s="20" t="str">
        <f t="shared" si="11"/>
        <v>252OPTIMISTIC_90</v>
      </c>
      <c r="B310" s="20">
        <v>22507500625</v>
      </c>
      <c r="C310" s="20">
        <v>25</v>
      </c>
      <c r="D310" s="20">
        <v>2</v>
      </c>
      <c r="E310" s="20">
        <v>6001</v>
      </c>
      <c r="F310" s="20" t="s">
        <v>22</v>
      </c>
      <c r="G310" s="20" t="s">
        <v>20</v>
      </c>
      <c r="H310" s="20"/>
      <c r="I310" s="20">
        <v>2.9518867548942299E-2</v>
      </c>
      <c r="J310" s="20">
        <v>2.8666656059914902E-2</v>
      </c>
      <c r="K310" s="21">
        <v>8.5221148902747603E-4</v>
      </c>
      <c r="L310" s="20">
        <v>1.5612468347814301E-2</v>
      </c>
      <c r="M310" s="20">
        <v>4.5131335896756601E-2</v>
      </c>
      <c r="N310" s="20">
        <v>3908996</v>
      </c>
    </row>
    <row r="311" spans="1:14" x14ac:dyDescent="0.25">
      <c r="A311" s="20" t="str">
        <f t="shared" si="11"/>
        <v>254PESSIMISTIC_10</v>
      </c>
      <c r="B311" s="20">
        <v>6.2625093781253908E+18</v>
      </c>
      <c r="C311" s="20">
        <v>25</v>
      </c>
      <c r="D311" s="20">
        <v>4</v>
      </c>
      <c r="E311" s="20">
        <v>2001</v>
      </c>
      <c r="F311" s="20" t="s">
        <v>19</v>
      </c>
      <c r="G311" s="20" t="s">
        <v>20</v>
      </c>
      <c r="H311" s="20"/>
      <c r="I311" s="20">
        <v>1.7987421266699499E-2</v>
      </c>
      <c r="J311" s="20">
        <v>1.2566647797391301E-2</v>
      </c>
      <c r="K311" s="20">
        <v>5.4207734693081299E-3</v>
      </c>
      <c r="L311" s="20">
        <v>1.4960907247748401E-2</v>
      </c>
      <c r="M311" s="20">
        <v>3.29483285144479E-2</v>
      </c>
      <c r="N311" s="20">
        <v>8105474</v>
      </c>
    </row>
    <row r="312" spans="1:14" x14ac:dyDescent="0.25">
      <c r="A312" s="20" t="str">
        <f t="shared" si="11"/>
        <v>254NEUTRAL</v>
      </c>
      <c r="B312" s="20">
        <v>1.0010003750625039E+20</v>
      </c>
      <c r="C312" s="20">
        <v>25</v>
      </c>
      <c r="D312" s="20">
        <v>4</v>
      </c>
      <c r="E312" s="20">
        <v>4001</v>
      </c>
      <c r="F312" s="20" t="s">
        <v>21</v>
      </c>
      <c r="G312" s="20" t="s">
        <v>20</v>
      </c>
      <c r="H312" s="20"/>
      <c r="I312" s="20">
        <v>4.6249531862969401E-2</v>
      </c>
      <c r="J312" s="20">
        <v>2.3316781747553601E-2</v>
      </c>
      <c r="K312" s="20">
        <v>2.29327501154157E-2</v>
      </c>
      <c r="L312" s="20">
        <v>1.7724725326776599E-2</v>
      </c>
      <c r="M312" s="20">
        <v>6.3974257189746003E-2</v>
      </c>
      <c r="N312" s="20">
        <v>8105474</v>
      </c>
    </row>
    <row r="313" spans="1:14" x14ac:dyDescent="0.25">
      <c r="A313" s="20" t="str">
        <f t="shared" si="11"/>
        <v>254OPTIMISTIC_90</v>
      </c>
      <c r="B313" s="20">
        <v>5.0658758438437539E+20</v>
      </c>
      <c r="C313" s="20">
        <v>25</v>
      </c>
      <c r="D313" s="20">
        <v>4</v>
      </c>
      <c r="E313" s="20">
        <v>6001</v>
      </c>
      <c r="F313" s="20" t="s">
        <v>22</v>
      </c>
      <c r="G313" s="20" t="s">
        <v>20</v>
      </c>
      <c r="H313" s="20"/>
      <c r="I313" s="20">
        <v>7.9593141912229298E-2</v>
      </c>
      <c r="J313" s="20">
        <v>2.4869897672072001E-2</v>
      </c>
      <c r="K313" s="20">
        <v>5.4723244240157197E-2</v>
      </c>
      <c r="L313" s="20">
        <v>2.1811868854955199E-2</v>
      </c>
      <c r="M313" s="20">
        <v>0.1014050107671845</v>
      </c>
      <c r="N313" s="20">
        <v>8105474</v>
      </c>
    </row>
    <row r="314" spans="1:14" x14ac:dyDescent="0.25">
      <c r="A314" s="20" t="str">
        <f t="shared" si="11"/>
        <v>253PESSIMISTIC_10</v>
      </c>
      <c r="B314" s="20">
        <v>125187593765625</v>
      </c>
      <c r="C314" s="20">
        <v>25</v>
      </c>
      <c r="D314" s="20">
        <v>3</v>
      </c>
      <c r="E314" s="20">
        <v>2001</v>
      </c>
      <c r="F314" s="20" t="s">
        <v>19</v>
      </c>
      <c r="G314" s="20" t="s">
        <v>20</v>
      </c>
      <c r="H314" s="20"/>
      <c r="I314" s="20">
        <v>1.06612860107293E-2</v>
      </c>
      <c r="J314" s="20">
        <v>1.30828051833524E-2</v>
      </c>
      <c r="K314" s="20">
        <v>-2.4215191726231198E-3</v>
      </c>
      <c r="L314" s="20">
        <v>1.3624583865883199E-2</v>
      </c>
      <c r="M314" s="20">
        <v>2.4285869876612499E-2</v>
      </c>
      <c r="N314" s="20">
        <v>12023518</v>
      </c>
    </row>
    <row r="315" spans="1:14" x14ac:dyDescent="0.25">
      <c r="A315" s="20" t="str">
        <f t="shared" si="11"/>
        <v>253NEUTRAL</v>
      </c>
      <c r="B315" s="20">
        <v>1000750187515625</v>
      </c>
      <c r="C315" s="20">
        <v>25</v>
      </c>
      <c r="D315" s="20">
        <v>3</v>
      </c>
      <c r="E315" s="20">
        <v>4001</v>
      </c>
      <c r="F315" s="20" t="s">
        <v>21</v>
      </c>
      <c r="G315" s="20" t="s">
        <v>20</v>
      </c>
      <c r="H315" s="20"/>
      <c r="I315" s="20">
        <v>2.7740122580474001E-2</v>
      </c>
      <c r="J315" s="20">
        <v>2.2334535855668299E-2</v>
      </c>
      <c r="K315" s="20">
        <v>5.4055867248057297E-3</v>
      </c>
      <c r="L315" s="20">
        <v>1.5432188459650401E-2</v>
      </c>
      <c r="M315" s="20">
        <v>4.3172311040124402E-2</v>
      </c>
      <c r="N315" s="20">
        <v>12023518</v>
      </c>
    </row>
    <row r="316" spans="1:14" x14ac:dyDescent="0.25">
      <c r="A316" s="20" t="str">
        <f t="shared" si="11"/>
        <v>253OPTIMISTIC_90</v>
      </c>
      <c r="B316" s="20">
        <v>3376687781265625</v>
      </c>
      <c r="C316" s="20">
        <v>25</v>
      </c>
      <c r="D316" s="20">
        <v>3</v>
      </c>
      <c r="E316" s="20">
        <v>6001</v>
      </c>
      <c r="F316" s="20" t="s">
        <v>22</v>
      </c>
      <c r="G316" s="20" t="s">
        <v>20</v>
      </c>
      <c r="H316" s="20"/>
      <c r="I316" s="20">
        <v>4.92085806013162E-2</v>
      </c>
      <c r="J316" s="20">
        <v>2.5927330190680799E-2</v>
      </c>
      <c r="K316" s="20">
        <v>2.3281250410635401E-2</v>
      </c>
      <c r="L316" s="20">
        <v>1.8076804858577801E-2</v>
      </c>
      <c r="M316" s="20">
        <v>6.7285385459894001E-2</v>
      </c>
      <c r="N316" s="20">
        <v>12023518</v>
      </c>
    </row>
    <row r="317" spans="1:14" x14ac:dyDescent="0.25">
      <c r="A317" s="20" t="str">
        <f t="shared" si="11"/>
        <v>261PESSIMISTIC_10</v>
      </c>
      <c r="B317" s="20">
        <v>52026</v>
      </c>
      <c r="C317" s="20">
        <v>26</v>
      </c>
      <c r="D317" s="20">
        <v>1</v>
      </c>
      <c r="E317" s="20">
        <v>2001</v>
      </c>
      <c r="F317" s="20" t="s">
        <v>19</v>
      </c>
      <c r="G317" s="20" t="s">
        <v>20</v>
      </c>
      <c r="H317" s="20"/>
      <c r="I317" s="21">
        <v>-5.9649454864218999E-4</v>
      </c>
      <c r="J317" s="20">
        <v>1.3952252312647099E-2</v>
      </c>
      <c r="K317" s="20">
        <v>-1.45487468612893E-2</v>
      </c>
      <c r="L317" s="20">
        <v>1.2487062882436501E-2</v>
      </c>
      <c r="M317" s="20">
        <v>1.1890568333794311E-2</v>
      </c>
      <c r="N317" s="20">
        <v>4575</v>
      </c>
    </row>
    <row r="318" spans="1:14" x14ac:dyDescent="0.25">
      <c r="A318" s="20" t="str">
        <f t="shared" si="11"/>
        <v>261NEUTRAL</v>
      </c>
      <c r="B318" s="20">
        <v>104026</v>
      </c>
      <c r="C318" s="20">
        <v>26</v>
      </c>
      <c r="D318" s="20">
        <v>1</v>
      </c>
      <c r="E318" s="20">
        <v>4001</v>
      </c>
      <c r="F318" s="20" t="s">
        <v>21</v>
      </c>
      <c r="G318" s="20" t="s">
        <v>20</v>
      </c>
      <c r="H318" s="20"/>
      <c r="I318" s="20">
        <v>1.19215235584904E-2</v>
      </c>
      <c r="J318" s="20">
        <v>2.5323491894492001E-2</v>
      </c>
      <c r="K318" s="20">
        <v>-1.34019683360016E-2</v>
      </c>
      <c r="L318" s="20">
        <v>1.3500193994307101E-2</v>
      </c>
      <c r="M318" s="20">
        <v>2.5421717552797499E-2</v>
      </c>
      <c r="N318" s="20">
        <v>4575</v>
      </c>
    </row>
    <row r="319" spans="1:14" x14ac:dyDescent="0.25">
      <c r="A319" s="20" t="str">
        <f t="shared" si="11"/>
        <v>261OPTIMISTIC_90</v>
      </c>
      <c r="B319" s="20">
        <v>156026</v>
      </c>
      <c r="C319" s="20">
        <v>26</v>
      </c>
      <c r="D319" s="20">
        <v>1</v>
      </c>
      <c r="E319" s="20">
        <v>6001</v>
      </c>
      <c r="F319" s="20" t="s">
        <v>22</v>
      </c>
      <c r="G319" s="20" t="s">
        <v>20</v>
      </c>
      <c r="H319" s="20"/>
      <c r="I319" s="20">
        <v>3.1165698129351702E-2</v>
      </c>
      <c r="J319" s="20">
        <v>2.8165071561541102E-2</v>
      </c>
      <c r="K319" s="20">
        <v>3.0006265678106298E-3</v>
      </c>
      <c r="L319" s="20">
        <v>1.5888445823700002E-2</v>
      </c>
      <c r="M319" s="20">
        <v>4.70541439530517E-2</v>
      </c>
      <c r="N319" s="20">
        <v>4575</v>
      </c>
    </row>
    <row r="320" spans="1:14" x14ac:dyDescent="0.25">
      <c r="A320" s="20" t="str">
        <f t="shared" si="11"/>
        <v>267PESSIMISTIC_10</v>
      </c>
      <c r="B320" s="20">
        <v>1.0316753553633494E+33</v>
      </c>
      <c r="C320" s="20">
        <v>26</v>
      </c>
      <c r="D320" s="20">
        <v>7</v>
      </c>
      <c r="E320" s="20">
        <v>2001</v>
      </c>
      <c r="F320" s="20" t="s">
        <v>19</v>
      </c>
      <c r="G320" s="20" t="s">
        <v>20</v>
      </c>
      <c r="H320" s="20"/>
      <c r="I320" s="20">
        <v>3.6073792699944297E-2</v>
      </c>
      <c r="J320" s="20">
        <v>1.3435423355223601E-2</v>
      </c>
      <c r="K320" s="20">
        <v>2.2638369344720698E-2</v>
      </c>
      <c r="L320" s="20">
        <v>1.6212026392305099E-2</v>
      </c>
      <c r="M320" s="20">
        <v>5.22858190922494E-2</v>
      </c>
      <c r="N320" s="20">
        <v>73600</v>
      </c>
    </row>
    <row r="321" spans="1:14" x14ac:dyDescent="0.25">
      <c r="A321" s="20" t="str">
        <f t="shared" si="11"/>
        <v>267NEUTRAL</v>
      </c>
      <c r="B321" s="20">
        <v>1.3182363877297932E+35</v>
      </c>
      <c r="C321" s="20">
        <v>26</v>
      </c>
      <c r="D321" s="20">
        <v>7</v>
      </c>
      <c r="E321" s="20">
        <v>4001</v>
      </c>
      <c r="F321" s="20" t="s">
        <v>21</v>
      </c>
      <c r="G321" s="20" t="s">
        <v>20</v>
      </c>
      <c r="H321" s="20"/>
      <c r="I321" s="20">
        <v>8.90951493758214E-2</v>
      </c>
      <c r="J321" s="20">
        <v>2.3542048672052701E-2</v>
      </c>
      <c r="K321" s="20">
        <v>6.5553100703768602E-2</v>
      </c>
      <c r="L321" s="20">
        <v>2.0999526653140099E-2</v>
      </c>
      <c r="M321" s="20">
        <v>0.1100946760289615</v>
      </c>
      <c r="N321" s="20">
        <v>73600</v>
      </c>
    </row>
    <row r="322" spans="1:14" x14ac:dyDescent="0.25">
      <c r="A322" s="20" t="str">
        <f t="shared" si="11"/>
        <v>267OPTIMISTIC_90</v>
      </c>
      <c r="B322" s="20">
        <v>2.2510172503045942E+36</v>
      </c>
      <c r="C322" s="20">
        <v>26</v>
      </c>
      <c r="D322" s="20">
        <v>7</v>
      </c>
      <c r="E322" s="20">
        <v>6001</v>
      </c>
      <c r="F322" s="20" t="s">
        <v>22</v>
      </c>
      <c r="G322" s="20" t="s">
        <v>20</v>
      </c>
      <c r="H322" s="20"/>
      <c r="I322" s="20">
        <v>0.12880333481064901</v>
      </c>
      <c r="J322" s="20">
        <v>2.4443817179877699E-2</v>
      </c>
      <c r="K322" s="20">
        <v>0.104359517630771</v>
      </c>
      <c r="L322" s="20">
        <v>2.5352773314472301E-2</v>
      </c>
      <c r="M322" s="20">
        <v>0.15415610812512132</v>
      </c>
      <c r="N322" s="20">
        <v>73600</v>
      </c>
    </row>
    <row r="323" spans="1:14" x14ac:dyDescent="0.25">
      <c r="A323" s="20" t="str">
        <f t="shared" ref="A323:A386" si="12">C323&amp;D323&amp;F323</f>
        <v>266PESSIMISTIC_10</v>
      </c>
      <c r="B323" s="20">
        <v>1.9829995682223301E+28</v>
      </c>
      <c r="C323" s="20">
        <v>26</v>
      </c>
      <c r="D323" s="20">
        <v>6</v>
      </c>
      <c r="E323" s="20">
        <v>2001</v>
      </c>
      <c r="F323" s="20" t="s">
        <v>19</v>
      </c>
      <c r="G323" s="20" t="s">
        <v>20</v>
      </c>
      <c r="H323" s="20"/>
      <c r="I323" s="20">
        <v>2.8968640147384001E-2</v>
      </c>
      <c r="J323" s="20">
        <v>1.3334994845986201E-2</v>
      </c>
      <c r="K323" s="20">
        <v>1.5633645301397801E-2</v>
      </c>
      <c r="L323" s="20">
        <v>1.57718340056563E-2</v>
      </c>
      <c r="M323" s="20">
        <v>4.4740474153040305E-2</v>
      </c>
      <c r="N323" s="20">
        <v>695875</v>
      </c>
    </row>
    <row r="324" spans="1:14" x14ac:dyDescent="0.25">
      <c r="A324" s="20" t="str">
        <f t="shared" si="12"/>
        <v>266NEUTRAL</v>
      </c>
      <c r="B324" s="20">
        <v>1.2672181836558103E+30</v>
      </c>
      <c r="C324" s="20">
        <v>26</v>
      </c>
      <c r="D324" s="20">
        <v>6</v>
      </c>
      <c r="E324" s="20">
        <v>4001</v>
      </c>
      <c r="F324" s="20" t="s">
        <v>21</v>
      </c>
      <c r="G324" s="20" t="s">
        <v>20</v>
      </c>
      <c r="H324" s="20"/>
      <c r="I324" s="20">
        <v>6.8423461486275899E-2</v>
      </c>
      <c r="J324" s="20">
        <v>2.3868381676413499E-2</v>
      </c>
      <c r="K324" s="20">
        <v>4.4555079809862397E-2</v>
      </c>
      <c r="L324" s="20">
        <v>1.94572435794916E-2</v>
      </c>
      <c r="M324" s="20">
        <v>8.7880705065767506E-2</v>
      </c>
      <c r="N324" s="20">
        <v>695875</v>
      </c>
    </row>
    <row r="325" spans="1:14" x14ac:dyDescent="0.25">
      <c r="A325" s="20" t="str">
        <f t="shared" si="12"/>
        <v>266OPTIMISTIC_90</v>
      </c>
      <c r="B325" s="20">
        <v>1.4427193226158423E+31</v>
      </c>
      <c r="C325" s="20">
        <v>26</v>
      </c>
      <c r="D325" s="20">
        <v>6</v>
      </c>
      <c r="E325" s="20">
        <v>6001</v>
      </c>
      <c r="F325" s="20" t="s">
        <v>22</v>
      </c>
      <c r="G325" s="20" t="s">
        <v>20</v>
      </c>
      <c r="H325" s="20"/>
      <c r="I325" s="20">
        <v>0.10879364129522499</v>
      </c>
      <c r="J325" s="20">
        <v>2.45152507005028E-2</v>
      </c>
      <c r="K325" s="20">
        <v>8.4278390594722793E-2</v>
      </c>
      <c r="L325" s="20">
        <v>2.4473124340919E-2</v>
      </c>
      <c r="M325" s="20">
        <v>0.13326676563614398</v>
      </c>
      <c r="N325" s="20">
        <v>695875</v>
      </c>
    </row>
    <row r="326" spans="1:14" x14ac:dyDescent="0.25">
      <c r="A326" s="20" t="str">
        <f t="shared" si="12"/>
        <v>265PESSIMISTIC_10</v>
      </c>
      <c r="B326" s="20">
        <v>3.8115549306545383E+23</v>
      </c>
      <c r="C326" s="20">
        <v>26</v>
      </c>
      <c r="D326" s="20">
        <v>5</v>
      </c>
      <c r="E326" s="20">
        <v>2001</v>
      </c>
      <c r="F326" s="20" t="s">
        <v>19</v>
      </c>
      <c r="G326" s="20" t="s">
        <v>20</v>
      </c>
      <c r="H326" s="20"/>
      <c r="I326" s="20">
        <v>2.3701097406852101E-2</v>
      </c>
      <c r="J326" s="20">
        <v>1.27222910677686E-2</v>
      </c>
      <c r="K326" s="20">
        <v>1.0978806339083399E-2</v>
      </c>
      <c r="L326" s="20">
        <v>1.58135310493999E-2</v>
      </c>
      <c r="M326" s="20">
        <v>3.9514628456252004E-2</v>
      </c>
      <c r="N326" s="20">
        <v>2100000</v>
      </c>
    </row>
    <row r="327" spans="1:14" x14ac:dyDescent="0.25">
      <c r="A327" s="20" t="str">
        <f t="shared" si="12"/>
        <v>265NEUTRAL</v>
      </c>
      <c r="B327" s="20">
        <v>1.2181744791261898E+25</v>
      </c>
      <c r="C327" s="20">
        <v>26</v>
      </c>
      <c r="D327" s="20">
        <v>5</v>
      </c>
      <c r="E327" s="20">
        <v>4001</v>
      </c>
      <c r="F327" s="20" t="s">
        <v>21</v>
      </c>
      <c r="G327" s="20" t="s">
        <v>20</v>
      </c>
      <c r="H327" s="20"/>
      <c r="I327" s="20">
        <v>6.0007952475358499E-2</v>
      </c>
      <c r="J327" s="20">
        <v>2.3617083498455399E-2</v>
      </c>
      <c r="K327" s="20">
        <v>3.6390868976903003E-2</v>
      </c>
      <c r="L327" s="20">
        <v>1.92142000404531E-2</v>
      </c>
      <c r="M327" s="20">
        <v>7.9222152515811606E-2</v>
      </c>
      <c r="N327" s="20">
        <v>2100000</v>
      </c>
    </row>
    <row r="328" spans="1:14" x14ac:dyDescent="0.25">
      <c r="A328" s="20" t="str">
        <f t="shared" si="12"/>
        <v>265OPTIMISTIC_90</v>
      </c>
      <c r="B328" s="20">
        <v>9.246659676052981E+25</v>
      </c>
      <c r="C328" s="20">
        <v>26</v>
      </c>
      <c r="D328" s="20">
        <v>5</v>
      </c>
      <c r="E328" s="20">
        <v>6001</v>
      </c>
      <c r="F328" s="20" t="s">
        <v>22</v>
      </c>
      <c r="G328" s="20" t="s">
        <v>20</v>
      </c>
      <c r="H328" s="20"/>
      <c r="I328" s="20">
        <v>0.103337292771895</v>
      </c>
      <c r="J328" s="20">
        <v>2.4521305387239199E-2</v>
      </c>
      <c r="K328" s="20">
        <v>7.8815987384656297E-2</v>
      </c>
      <c r="L328" s="20">
        <v>2.4675701677394E-2</v>
      </c>
      <c r="M328" s="20">
        <v>0.12801299444928901</v>
      </c>
      <c r="N328" s="20">
        <v>2100000</v>
      </c>
    </row>
    <row r="329" spans="1:14" x14ac:dyDescent="0.25">
      <c r="A329" s="20" t="str">
        <f t="shared" si="12"/>
        <v>262PESSIMISTIC_10</v>
      </c>
      <c r="B329" s="20">
        <v>2706704676</v>
      </c>
      <c r="C329" s="20">
        <v>26</v>
      </c>
      <c r="D329" s="20">
        <v>2</v>
      </c>
      <c r="E329" s="20">
        <v>2001</v>
      </c>
      <c r="F329" s="20" t="s">
        <v>19</v>
      </c>
      <c r="G329" s="20" t="s">
        <v>20</v>
      </c>
      <c r="H329" s="20"/>
      <c r="I329" s="20">
        <v>2.9955232535385698E-3</v>
      </c>
      <c r="J329" s="20">
        <v>1.0345889546102801E-2</v>
      </c>
      <c r="K329" s="20">
        <v>-7.3503662925642399E-3</v>
      </c>
      <c r="L329" s="20">
        <v>1.27313491950207E-2</v>
      </c>
      <c r="M329" s="20">
        <v>1.5726872448559269E-2</v>
      </c>
      <c r="N329" s="20">
        <v>3758650</v>
      </c>
    </row>
    <row r="330" spans="1:14" x14ac:dyDescent="0.25">
      <c r="A330" s="20" t="str">
        <f t="shared" si="12"/>
        <v>262NEUTRAL</v>
      </c>
      <c r="B330" s="20">
        <v>10821408676</v>
      </c>
      <c r="C330" s="20">
        <v>26</v>
      </c>
      <c r="D330" s="20">
        <v>2</v>
      </c>
      <c r="E330" s="20">
        <v>4001</v>
      </c>
      <c r="F330" s="20" t="s">
        <v>21</v>
      </c>
      <c r="G330" s="20" t="s">
        <v>20</v>
      </c>
      <c r="H330" s="20"/>
      <c r="I330" s="20">
        <v>1.5376320101783299E-2</v>
      </c>
      <c r="J330" s="20">
        <v>2.2346204000115801E-2</v>
      </c>
      <c r="K330" s="20">
        <v>-6.96988389833252E-3</v>
      </c>
      <c r="L330" s="20">
        <v>1.38932905767283E-2</v>
      </c>
      <c r="M330" s="20">
        <v>2.9269610678511599E-2</v>
      </c>
      <c r="N330" s="20">
        <v>3758650</v>
      </c>
    </row>
    <row r="331" spans="1:14" x14ac:dyDescent="0.25">
      <c r="A331" s="20" t="str">
        <f t="shared" si="12"/>
        <v>262OPTIMISTIC_90</v>
      </c>
      <c r="B331" s="20">
        <v>24344112676</v>
      </c>
      <c r="C331" s="20">
        <v>26</v>
      </c>
      <c r="D331" s="20">
        <v>2</v>
      </c>
      <c r="E331" s="20">
        <v>6001</v>
      </c>
      <c r="F331" s="20" t="s">
        <v>22</v>
      </c>
      <c r="G331" s="20" t="s">
        <v>20</v>
      </c>
      <c r="H331" s="20"/>
      <c r="I331" s="20">
        <v>2.9318585141716098E-2</v>
      </c>
      <c r="J331" s="20">
        <v>2.8414701870568E-2</v>
      </c>
      <c r="K331" s="21">
        <v>9.0388327114809797E-4</v>
      </c>
      <c r="L331" s="20">
        <v>1.55976600905248E-2</v>
      </c>
      <c r="M331" s="20">
        <v>4.4916245232240901E-2</v>
      </c>
      <c r="N331" s="20">
        <v>3758650</v>
      </c>
    </row>
    <row r="332" spans="1:14" x14ac:dyDescent="0.25">
      <c r="A332" s="20" t="str">
        <f t="shared" si="12"/>
        <v>264PESSIMISTIC_10</v>
      </c>
      <c r="B332" s="20">
        <v>7.3262502030802647E+18</v>
      </c>
      <c r="C332" s="20">
        <v>26</v>
      </c>
      <c r="D332" s="20">
        <v>4</v>
      </c>
      <c r="E332" s="20">
        <v>2001</v>
      </c>
      <c r="F332" s="20" t="s">
        <v>19</v>
      </c>
      <c r="G332" s="20" t="s">
        <v>20</v>
      </c>
      <c r="H332" s="20"/>
      <c r="I332" s="20">
        <v>1.8761846733902798E-2</v>
      </c>
      <c r="J332" s="20">
        <v>1.2985138598063E-2</v>
      </c>
      <c r="K332" s="20">
        <v>5.7767081358397398E-3</v>
      </c>
      <c r="L332" s="20">
        <v>1.50261120327853E-2</v>
      </c>
      <c r="M332" s="20">
        <v>3.3787958766688095E-2</v>
      </c>
      <c r="N332" s="20">
        <v>7793725</v>
      </c>
    </row>
    <row r="333" spans="1:14" x14ac:dyDescent="0.25">
      <c r="A333" s="20" t="str">
        <f t="shared" si="12"/>
        <v>264NEUTRAL</v>
      </c>
      <c r="B333" s="20">
        <v>1.1710288573300808E+20</v>
      </c>
      <c r="C333" s="20">
        <v>26</v>
      </c>
      <c r="D333" s="20">
        <v>4</v>
      </c>
      <c r="E333" s="20">
        <v>4001</v>
      </c>
      <c r="F333" s="20" t="s">
        <v>21</v>
      </c>
      <c r="G333" s="20" t="s">
        <v>20</v>
      </c>
      <c r="H333" s="20"/>
      <c r="I333" s="20">
        <v>4.6112799988757301E-2</v>
      </c>
      <c r="J333" s="20">
        <v>2.30846316012536E-2</v>
      </c>
      <c r="K333" s="20">
        <v>2.3028168387503701E-2</v>
      </c>
      <c r="L333" s="20">
        <v>1.77266829992654E-2</v>
      </c>
      <c r="M333" s="20">
        <v>6.3839482988022694E-2</v>
      </c>
      <c r="N333" s="20">
        <v>7793725</v>
      </c>
    </row>
    <row r="334" spans="1:14" x14ac:dyDescent="0.25">
      <c r="A334" s="20" t="str">
        <f t="shared" si="12"/>
        <v>264OPTIMISTIC_90</v>
      </c>
      <c r="B334" s="20">
        <v>5.9263582198178382E+20</v>
      </c>
      <c r="C334" s="20">
        <v>26</v>
      </c>
      <c r="D334" s="20">
        <v>4</v>
      </c>
      <c r="E334" s="20">
        <v>6001</v>
      </c>
      <c r="F334" s="20" t="s">
        <v>22</v>
      </c>
      <c r="G334" s="20" t="s">
        <v>20</v>
      </c>
      <c r="H334" s="20"/>
      <c r="I334" s="20">
        <v>7.8995513441012896E-2</v>
      </c>
      <c r="J334" s="20">
        <v>2.4879532595203101E-2</v>
      </c>
      <c r="K334" s="20">
        <v>5.4115980845809798E-2</v>
      </c>
      <c r="L334" s="20">
        <v>2.1768194775813699E-2</v>
      </c>
      <c r="M334" s="20">
        <v>0.10076370821682659</v>
      </c>
      <c r="N334" s="20">
        <v>7793725</v>
      </c>
    </row>
    <row r="335" spans="1:14" x14ac:dyDescent="0.25">
      <c r="A335" s="20" t="str">
        <f t="shared" si="12"/>
        <v>263PESSIMISTIC_10</v>
      </c>
      <c r="B335" s="20">
        <v>140819017473576</v>
      </c>
      <c r="C335" s="20">
        <v>26</v>
      </c>
      <c r="D335" s="20">
        <v>3</v>
      </c>
      <c r="E335" s="20">
        <v>2001</v>
      </c>
      <c r="F335" s="20" t="s">
        <v>19</v>
      </c>
      <c r="G335" s="20" t="s">
        <v>20</v>
      </c>
      <c r="H335" s="20"/>
      <c r="I335" s="20">
        <v>1.10168729355948E-2</v>
      </c>
      <c r="J335" s="20">
        <v>1.3465698776112299E-2</v>
      </c>
      <c r="K335" s="20">
        <v>-2.4488258405175301E-3</v>
      </c>
      <c r="L335" s="20">
        <v>1.3651009622095299E-2</v>
      </c>
      <c r="M335" s="20">
        <v>2.4667882557690098E-2</v>
      </c>
      <c r="N335" s="20">
        <v>11561075</v>
      </c>
    </row>
    <row r="336" spans="1:14" x14ac:dyDescent="0.25">
      <c r="A336" s="20" t="str">
        <f t="shared" si="12"/>
        <v>263NEUTRAL</v>
      </c>
      <c r="B336" s="20">
        <v>1125707858929576</v>
      </c>
      <c r="C336" s="20">
        <v>26</v>
      </c>
      <c r="D336" s="20">
        <v>3</v>
      </c>
      <c r="E336" s="20">
        <v>4001</v>
      </c>
      <c r="F336" s="20" t="s">
        <v>21</v>
      </c>
      <c r="G336" s="20" t="s">
        <v>20</v>
      </c>
      <c r="H336" s="20"/>
      <c r="I336" s="20">
        <v>2.77084079894729E-2</v>
      </c>
      <c r="J336" s="20">
        <v>2.21709943669301E-2</v>
      </c>
      <c r="K336" s="20">
        <v>5.5374136225427801E-3</v>
      </c>
      <c r="L336" s="20">
        <v>1.54378441377201E-2</v>
      </c>
      <c r="M336" s="20">
        <v>4.3146252127193002E-2</v>
      </c>
      <c r="N336" s="20">
        <v>11561075</v>
      </c>
    </row>
    <row r="337" spans="1:14" x14ac:dyDescent="0.25">
      <c r="A337" s="20" t="str">
        <f t="shared" si="12"/>
        <v>263OPTIMISTIC_90</v>
      </c>
      <c r="B337" s="20">
        <v>3798314524385576</v>
      </c>
      <c r="C337" s="20">
        <v>26</v>
      </c>
      <c r="D337" s="20">
        <v>3</v>
      </c>
      <c r="E337" s="20">
        <v>6001</v>
      </c>
      <c r="F337" s="20" t="s">
        <v>22</v>
      </c>
      <c r="G337" s="20" t="s">
        <v>20</v>
      </c>
      <c r="H337" s="20"/>
      <c r="I337" s="20">
        <v>4.8894245172727398E-2</v>
      </c>
      <c r="J337" s="20">
        <v>2.5829268743731801E-2</v>
      </c>
      <c r="K337" s="20">
        <v>2.30649764289956E-2</v>
      </c>
      <c r="L337" s="20">
        <v>1.8050935553372699E-2</v>
      </c>
      <c r="M337" s="20">
        <v>6.694518072610009E-2</v>
      </c>
      <c r="N337" s="20">
        <v>11561075</v>
      </c>
    </row>
    <row r="338" spans="1:14" x14ac:dyDescent="0.25">
      <c r="A338" s="20" t="str">
        <f t="shared" si="12"/>
        <v>277PESSIMISTIC_10</v>
      </c>
      <c r="B338" s="20">
        <v>1.3436184834370238E+33</v>
      </c>
      <c r="C338" s="20">
        <v>27</v>
      </c>
      <c r="D338" s="20">
        <v>7</v>
      </c>
      <c r="E338" s="20">
        <v>2001</v>
      </c>
      <c r="F338" s="20" t="s">
        <v>19</v>
      </c>
      <c r="G338" s="20" t="s">
        <v>20</v>
      </c>
      <c r="H338" s="20"/>
      <c r="I338" s="20">
        <v>3.7449318588852698E-2</v>
      </c>
      <c r="J338" s="20">
        <v>1.4139287456193099E-2</v>
      </c>
      <c r="K338" s="20">
        <v>2.33100311326595E-2</v>
      </c>
      <c r="L338" s="20">
        <v>1.6252917811654902E-2</v>
      </c>
      <c r="M338" s="20">
        <v>5.37022364005076E-2</v>
      </c>
      <c r="N338" s="20">
        <v>70656</v>
      </c>
    </row>
    <row r="339" spans="1:14" x14ac:dyDescent="0.25">
      <c r="A339" s="20" t="str">
        <f t="shared" si="12"/>
        <v>277NEUTRAL</v>
      </c>
      <c r="B339" s="20">
        <v>1.7168257115817188E+35</v>
      </c>
      <c r="C339" s="20">
        <v>27</v>
      </c>
      <c r="D339" s="20">
        <v>7</v>
      </c>
      <c r="E339" s="20">
        <v>4001</v>
      </c>
      <c r="F339" s="20" t="s">
        <v>21</v>
      </c>
      <c r="G339" s="20" t="s">
        <v>20</v>
      </c>
      <c r="H339" s="20"/>
      <c r="I339" s="20">
        <v>8.8766756550301806E-2</v>
      </c>
      <c r="J339" s="20">
        <v>2.3648131268788099E-2</v>
      </c>
      <c r="K339" s="20">
        <v>6.5118625281513604E-2</v>
      </c>
      <c r="L339" s="20">
        <v>2.10202300189593E-2</v>
      </c>
      <c r="M339" s="20">
        <v>0.10978698656926111</v>
      </c>
      <c r="N339" s="20">
        <v>70656</v>
      </c>
    </row>
    <row r="340" spans="1:14" x14ac:dyDescent="0.25">
      <c r="A340" s="20" t="str">
        <f t="shared" si="12"/>
        <v>277OPTIMISTIC_90</v>
      </c>
      <c r="B340" s="20">
        <v>2.9316474105166798E+36</v>
      </c>
      <c r="C340" s="20">
        <v>27</v>
      </c>
      <c r="D340" s="20">
        <v>7</v>
      </c>
      <c r="E340" s="20">
        <v>6001</v>
      </c>
      <c r="F340" s="20" t="s">
        <v>22</v>
      </c>
      <c r="G340" s="20" t="s">
        <v>20</v>
      </c>
      <c r="H340" s="20"/>
      <c r="I340" s="20">
        <v>0.12838079008682099</v>
      </c>
      <c r="J340" s="20">
        <v>2.4640236618858901E-2</v>
      </c>
      <c r="K340" s="20">
        <v>0.103740553467962</v>
      </c>
      <c r="L340" s="20">
        <v>2.5290025117435399E-2</v>
      </c>
      <c r="M340" s="20">
        <v>0.15367081520425638</v>
      </c>
      <c r="N340" s="20">
        <v>70656</v>
      </c>
    </row>
    <row r="341" spans="1:14" x14ac:dyDescent="0.25">
      <c r="A341" s="20" t="str">
        <f t="shared" si="12"/>
        <v>271PESSIMISTIC_10</v>
      </c>
      <c r="B341" s="20">
        <v>54027</v>
      </c>
      <c r="C341" s="20">
        <v>27</v>
      </c>
      <c r="D341" s="20">
        <v>1</v>
      </c>
      <c r="E341" s="20">
        <v>2001</v>
      </c>
      <c r="F341" s="20" t="s">
        <v>19</v>
      </c>
      <c r="G341" s="20" t="s">
        <v>20</v>
      </c>
      <c r="H341" s="20"/>
      <c r="I341" s="21">
        <v>-5.8471942086690798E-4</v>
      </c>
      <c r="J341" s="20">
        <v>1.4007338296805999E-2</v>
      </c>
      <c r="K341" s="20">
        <v>-1.4592057717672901E-2</v>
      </c>
      <c r="L341" s="20">
        <v>1.25235020560536E-2</v>
      </c>
      <c r="M341" s="20">
        <v>1.1938782635186692E-2</v>
      </c>
      <c r="N341" s="20">
        <v>4392</v>
      </c>
    </row>
    <row r="342" spans="1:14" x14ac:dyDescent="0.25">
      <c r="A342" s="20" t="str">
        <f t="shared" si="12"/>
        <v>271NEUTRAL</v>
      </c>
      <c r="B342" s="20">
        <v>108027</v>
      </c>
      <c r="C342" s="20">
        <v>27</v>
      </c>
      <c r="D342" s="20">
        <v>1</v>
      </c>
      <c r="E342" s="20">
        <v>4001</v>
      </c>
      <c r="F342" s="20" t="s">
        <v>21</v>
      </c>
      <c r="G342" s="20" t="s">
        <v>20</v>
      </c>
      <c r="H342" s="20"/>
      <c r="I342" s="20">
        <v>1.19561626677031E-2</v>
      </c>
      <c r="J342" s="20">
        <v>2.5408436045099899E-2</v>
      </c>
      <c r="K342" s="20">
        <v>-1.34522733773967E-2</v>
      </c>
      <c r="L342" s="20">
        <v>1.3505309955976199E-2</v>
      </c>
      <c r="M342" s="20">
        <v>2.5461472623679302E-2</v>
      </c>
      <c r="N342" s="20">
        <v>4392</v>
      </c>
    </row>
    <row r="343" spans="1:14" x14ac:dyDescent="0.25">
      <c r="A343" s="20" t="str">
        <f t="shared" si="12"/>
        <v>271OPTIMISTIC_90</v>
      </c>
      <c r="B343" s="20">
        <v>162027</v>
      </c>
      <c r="C343" s="20">
        <v>27</v>
      </c>
      <c r="D343" s="20">
        <v>1</v>
      </c>
      <c r="E343" s="20">
        <v>6001</v>
      </c>
      <c r="F343" s="20" t="s">
        <v>22</v>
      </c>
      <c r="G343" s="20" t="s">
        <v>20</v>
      </c>
      <c r="H343" s="20"/>
      <c r="I343" s="20">
        <v>3.0847996052250699E-2</v>
      </c>
      <c r="J343" s="20">
        <v>2.8716063062383199E-2</v>
      </c>
      <c r="K343" s="20">
        <v>2.1319329898674601E-3</v>
      </c>
      <c r="L343" s="20">
        <v>1.5850324791387899E-2</v>
      </c>
      <c r="M343" s="20">
        <v>4.6698320843638598E-2</v>
      </c>
      <c r="N343" s="20">
        <v>4392</v>
      </c>
    </row>
    <row r="344" spans="1:14" x14ac:dyDescent="0.25">
      <c r="A344" s="20" t="str">
        <f t="shared" si="12"/>
        <v>276PESSIMISTIC_10</v>
      </c>
      <c r="B344" s="20">
        <v>2.4869389072815885E+28</v>
      </c>
      <c r="C344" s="20">
        <v>27</v>
      </c>
      <c r="D344" s="20">
        <v>6</v>
      </c>
      <c r="E344" s="20">
        <v>2001</v>
      </c>
      <c r="F344" s="20" t="s">
        <v>19</v>
      </c>
      <c r="G344" s="20" t="s">
        <v>20</v>
      </c>
      <c r="H344" s="20"/>
      <c r="I344" s="20">
        <v>2.9900813144967599E-2</v>
      </c>
      <c r="J344" s="20">
        <v>1.3658680360902E-2</v>
      </c>
      <c r="K344" s="20">
        <v>1.62421327840656E-2</v>
      </c>
      <c r="L344" s="20">
        <v>1.5868004727665402E-2</v>
      </c>
      <c r="M344" s="20">
        <v>4.5768817872632997E-2</v>
      </c>
      <c r="N344" s="20">
        <v>668040</v>
      </c>
    </row>
    <row r="345" spans="1:14" x14ac:dyDescent="0.25">
      <c r="A345" s="20" t="str">
        <f t="shared" si="12"/>
        <v>276NEUTRAL</v>
      </c>
      <c r="B345" s="20">
        <v>1.5892561226190849E+30</v>
      </c>
      <c r="C345" s="20">
        <v>27</v>
      </c>
      <c r="D345" s="20">
        <v>6</v>
      </c>
      <c r="E345" s="20">
        <v>4001</v>
      </c>
      <c r="F345" s="20" t="s">
        <v>21</v>
      </c>
      <c r="G345" s="20" t="s">
        <v>20</v>
      </c>
      <c r="H345" s="20"/>
      <c r="I345" s="20">
        <v>6.8207895395727899E-2</v>
      </c>
      <c r="J345" s="20">
        <v>2.3687982851650299E-2</v>
      </c>
      <c r="K345" s="20">
        <v>4.4519912544077597E-2</v>
      </c>
      <c r="L345" s="20">
        <v>1.94325593877668E-2</v>
      </c>
      <c r="M345" s="20">
        <v>8.7640454783494692E-2</v>
      </c>
      <c r="N345" s="20">
        <v>668040</v>
      </c>
    </row>
    <row r="346" spans="1:14" x14ac:dyDescent="0.25">
      <c r="A346" s="20" t="str">
        <f t="shared" si="12"/>
        <v>276OPTIMISTIC_90</v>
      </c>
      <c r="B346" s="20">
        <v>1.8093573358246957E+31</v>
      </c>
      <c r="C346" s="20">
        <v>27</v>
      </c>
      <c r="D346" s="20">
        <v>6</v>
      </c>
      <c r="E346" s="20">
        <v>6001</v>
      </c>
      <c r="F346" s="20" t="s">
        <v>22</v>
      </c>
      <c r="G346" s="20" t="s">
        <v>20</v>
      </c>
      <c r="H346" s="20"/>
      <c r="I346" s="20">
        <v>0.108177929606665</v>
      </c>
      <c r="J346" s="20">
        <v>2.4441792991352001E-2</v>
      </c>
      <c r="K346" s="20">
        <v>8.3736136615313705E-2</v>
      </c>
      <c r="L346" s="20">
        <v>2.4394202952627401E-2</v>
      </c>
      <c r="M346" s="20">
        <v>0.1325721325592924</v>
      </c>
      <c r="N346" s="20">
        <v>668040</v>
      </c>
    </row>
    <row r="347" spans="1:14" x14ac:dyDescent="0.25">
      <c r="A347" s="20" t="str">
        <f t="shared" si="12"/>
        <v>275PESSIMISTIC_10</v>
      </c>
      <c r="B347" s="20">
        <v>4.6031408504665975E+23</v>
      </c>
      <c r="C347" s="20">
        <v>27</v>
      </c>
      <c r="D347" s="20">
        <v>5</v>
      </c>
      <c r="E347" s="20">
        <v>2001</v>
      </c>
      <c r="F347" s="20" t="s">
        <v>19</v>
      </c>
      <c r="G347" s="20" t="s">
        <v>20</v>
      </c>
      <c r="H347" s="20"/>
      <c r="I347" s="20">
        <v>2.4704559950212701E-2</v>
      </c>
      <c r="J347" s="20">
        <v>1.32093537684816E-2</v>
      </c>
      <c r="K347" s="20">
        <v>1.1495206181730999E-2</v>
      </c>
      <c r="L347" s="20">
        <v>1.5834308639009802E-2</v>
      </c>
      <c r="M347" s="20">
        <v>4.0538868589222503E-2</v>
      </c>
      <c r="N347" s="20">
        <v>2016000</v>
      </c>
    </row>
    <row r="348" spans="1:14" x14ac:dyDescent="0.25">
      <c r="A348" s="20" t="str">
        <f t="shared" si="12"/>
        <v>275NEUTRAL</v>
      </c>
      <c r="B348" s="20">
        <v>1.4711656554556593E+25</v>
      </c>
      <c r="C348" s="20">
        <v>27</v>
      </c>
      <c r="D348" s="20">
        <v>5</v>
      </c>
      <c r="E348" s="20">
        <v>4001</v>
      </c>
      <c r="F348" s="20" t="s">
        <v>21</v>
      </c>
      <c r="G348" s="20" t="s">
        <v>20</v>
      </c>
      <c r="H348" s="20"/>
      <c r="I348" s="20">
        <v>5.9808483737535799E-2</v>
      </c>
      <c r="J348" s="20">
        <v>2.3396016302727099E-2</v>
      </c>
      <c r="K348" s="20">
        <v>3.64124674348087E-2</v>
      </c>
      <c r="L348" s="20">
        <v>1.92137302885254E-2</v>
      </c>
      <c r="M348" s="20">
        <v>7.9022214026061202E-2</v>
      </c>
      <c r="N348" s="20">
        <v>2016000</v>
      </c>
    </row>
    <row r="349" spans="1:14" x14ac:dyDescent="0.25">
      <c r="A349" s="20" t="str">
        <f t="shared" si="12"/>
        <v>275OPTIMISTIC_90</v>
      </c>
      <c r="B349" s="20">
        <v>1.1167011274816517E+26</v>
      </c>
      <c r="C349" s="20">
        <v>27</v>
      </c>
      <c r="D349" s="20">
        <v>5</v>
      </c>
      <c r="E349" s="20">
        <v>6001</v>
      </c>
      <c r="F349" s="20" t="s">
        <v>22</v>
      </c>
      <c r="G349" s="20" t="s">
        <v>20</v>
      </c>
      <c r="H349" s="20"/>
      <c r="I349" s="20">
        <v>0.102600844416911</v>
      </c>
      <c r="J349" s="20">
        <v>2.45548941958042E-2</v>
      </c>
      <c r="K349" s="20">
        <v>7.8045950221107704E-2</v>
      </c>
      <c r="L349" s="20">
        <v>2.46055399887029E-2</v>
      </c>
      <c r="M349" s="20">
        <v>0.12720638440561391</v>
      </c>
      <c r="N349" s="20">
        <v>2016000</v>
      </c>
    </row>
    <row r="350" spans="1:14" x14ac:dyDescent="0.25">
      <c r="A350" s="20" t="str">
        <f t="shared" si="12"/>
        <v>272PESSIMISTIC_10</v>
      </c>
      <c r="B350" s="20">
        <v>2918916729</v>
      </c>
      <c r="C350" s="20">
        <v>27</v>
      </c>
      <c r="D350" s="20">
        <v>2</v>
      </c>
      <c r="E350" s="20">
        <v>2001</v>
      </c>
      <c r="F350" s="20" t="s">
        <v>19</v>
      </c>
      <c r="G350" s="20" t="s">
        <v>20</v>
      </c>
      <c r="H350" s="20"/>
      <c r="I350" s="20">
        <v>3.2332382469417698E-3</v>
      </c>
      <c r="J350" s="20">
        <v>1.07580250127508E-2</v>
      </c>
      <c r="K350" s="20">
        <v>-7.5247867658090302E-3</v>
      </c>
      <c r="L350" s="20">
        <v>1.27411652707626E-2</v>
      </c>
      <c r="M350" s="20">
        <v>1.5974403517704371E-2</v>
      </c>
      <c r="N350" s="20">
        <v>3608304</v>
      </c>
    </row>
    <row r="351" spans="1:14" x14ac:dyDescent="0.25">
      <c r="A351" s="20" t="str">
        <f t="shared" si="12"/>
        <v>272NEUTRAL</v>
      </c>
      <c r="B351" s="20">
        <v>11669832729</v>
      </c>
      <c r="C351" s="20">
        <v>27</v>
      </c>
      <c r="D351" s="20">
        <v>2</v>
      </c>
      <c r="E351" s="20">
        <v>4001</v>
      </c>
      <c r="F351" s="20" t="s">
        <v>21</v>
      </c>
      <c r="G351" s="20" t="s">
        <v>20</v>
      </c>
      <c r="H351" s="20"/>
      <c r="I351" s="20">
        <v>1.5352642122106399E-2</v>
      </c>
      <c r="J351" s="20">
        <v>2.2256037115994502E-2</v>
      </c>
      <c r="K351" s="20">
        <v>-6.9033949938881404E-3</v>
      </c>
      <c r="L351" s="20">
        <v>1.3898568906115599E-2</v>
      </c>
      <c r="M351" s="20">
        <v>2.9251211028222E-2</v>
      </c>
      <c r="N351" s="20">
        <v>3608304</v>
      </c>
    </row>
    <row r="352" spans="1:14" x14ac:dyDescent="0.25">
      <c r="A352" s="20" t="str">
        <f t="shared" si="12"/>
        <v>272OPTIMISTIC_90</v>
      </c>
      <c r="B352" s="20">
        <v>26252748729</v>
      </c>
      <c r="C352" s="20">
        <v>27</v>
      </c>
      <c r="D352" s="20">
        <v>2</v>
      </c>
      <c r="E352" s="20">
        <v>6001</v>
      </c>
      <c r="F352" s="20" t="s">
        <v>22</v>
      </c>
      <c r="G352" s="20" t="s">
        <v>20</v>
      </c>
      <c r="H352" s="20"/>
      <c r="I352" s="20">
        <v>2.9132932394173101E-2</v>
      </c>
      <c r="J352" s="20">
        <v>2.8184960441439699E-2</v>
      </c>
      <c r="K352" s="21">
        <v>9.4797195273343905E-4</v>
      </c>
      <c r="L352" s="20">
        <v>1.5584250600849E-2</v>
      </c>
      <c r="M352" s="20">
        <v>4.4717182995022101E-2</v>
      </c>
      <c r="N352" s="20">
        <v>3608304</v>
      </c>
    </row>
    <row r="353" spans="1:14" x14ac:dyDescent="0.25">
      <c r="A353" s="20" t="str">
        <f t="shared" si="12"/>
        <v>274PESSIMISTIC_10</v>
      </c>
      <c r="B353" s="20">
        <v>8.5200748708360591E+18</v>
      </c>
      <c r="C353" s="20">
        <v>27</v>
      </c>
      <c r="D353" s="20">
        <v>4</v>
      </c>
      <c r="E353" s="20">
        <v>2001</v>
      </c>
      <c r="F353" s="20" t="s">
        <v>19</v>
      </c>
      <c r="G353" s="20" t="s">
        <v>20</v>
      </c>
      <c r="H353" s="20"/>
      <c r="I353" s="20">
        <v>1.9499325132094202E-2</v>
      </c>
      <c r="J353" s="20">
        <v>1.3442125535164599E-2</v>
      </c>
      <c r="K353" s="20">
        <v>6.0571995969296299E-3</v>
      </c>
      <c r="L353" s="20">
        <v>1.5068485273157401E-2</v>
      </c>
      <c r="M353" s="20">
        <v>3.4567810405251601E-2</v>
      </c>
      <c r="N353" s="20">
        <v>7481976</v>
      </c>
    </row>
    <row r="354" spans="1:14" x14ac:dyDescent="0.25">
      <c r="A354" s="20" t="str">
        <f t="shared" si="12"/>
        <v>274NEUTRAL</v>
      </c>
      <c r="B354" s="20">
        <v>1.3618499592283958E+20</v>
      </c>
      <c r="C354" s="20">
        <v>27</v>
      </c>
      <c r="D354" s="20">
        <v>4</v>
      </c>
      <c r="E354" s="20">
        <v>4001</v>
      </c>
      <c r="F354" s="20" t="s">
        <v>21</v>
      </c>
      <c r="G354" s="20" t="s">
        <v>20</v>
      </c>
      <c r="H354" s="20"/>
      <c r="I354" s="20">
        <v>4.5991629754787301E-2</v>
      </c>
      <c r="J354" s="20">
        <v>2.2831930971602899E-2</v>
      </c>
      <c r="K354" s="20">
        <v>2.3159698783184302E-2</v>
      </c>
      <c r="L354" s="20">
        <v>1.7735250617441401E-2</v>
      </c>
      <c r="M354" s="20">
        <v>6.3726880372228706E-2</v>
      </c>
      <c r="N354" s="20">
        <v>7481976</v>
      </c>
    </row>
    <row r="355" spans="1:14" x14ac:dyDescent="0.25">
      <c r="A355" s="20" t="str">
        <f t="shared" si="12"/>
        <v>274OPTIMISTIC_90</v>
      </c>
      <c r="B355" s="20">
        <v>6.8920681582801112E+20</v>
      </c>
      <c r="C355" s="20">
        <v>27</v>
      </c>
      <c r="D355" s="20">
        <v>4</v>
      </c>
      <c r="E355" s="20">
        <v>6001</v>
      </c>
      <c r="F355" s="20" t="s">
        <v>22</v>
      </c>
      <c r="G355" s="20" t="s">
        <v>20</v>
      </c>
      <c r="H355" s="20"/>
      <c r="I355" s="20">
        <v>7.8451582433222505E-2</v>
      </c>
      <c r="J355" s="20">
        <v>2.4873874746726001E-2</v>
      </c>
      <c r="K355" s="20">
        <v>5.3577707686496501E-2</v>
      </c>
      <c r="L355" s="20">
        <v>2.1722941761749302E-2</v>
      </c>
      <c r="M355" s="20">
        <v>0.1001745241949718</v>
      </c>
      <c r="N355" s="20">
        <v>7481976</v>
      </c>
    </row>
    <row r="356" spans="1:14" x14ac:dyDescent="0.25">
      <c r="A356" s="20" t="str">
        <f t="shared" si="12"/>
        <v>273PESSIMISTIC_10</v>
      </c>
      <c r="B356" s="20">
        <v>157700314117683</v>
      </c>
      <c r="C356" s="20">
        <v>27</v>
      </c>
      <c r="D356" s="20">
        <v>3</v>
      </c>
      <c r="E356" s="20">
        <v>2001</v>
      </c>
      <c r="F356" s="20" t="s">
        <v>19</v>
      </c>
      <c r="G356" s="20" t="s">
        <v>20</v>
      </c>
      <c r="H356" s="20"/>
      <c r="I356" s="20">
        <v>1.13526778587065E-2</v>
      </c>
      <c r="J356" s="20">
        <v>1.38105285325311E-2</v>
      </c>
      <c r="K356" s="20">
        <v>-2.4578506738246399E-3</v>
      </c>
      <c r="L356" s="20">
        <v>1.36761269287067E-2</v>
      </c>
      <c r="M356" s="20">
        <v>2.5028804787413199E-2</v>
      </c>
      <c r="N356" s="20">
        <v>11098632</v>
      </c>
    </row>
    <row r="357" spans="1:14" x14ac:dyDescent="0.25">
      <c r="A357" s="20" t="str">
        <f t="shared" si="12"/>
        <v>273NEUTRAL</v>
      </c>
      <c r="B357" s="20">
        <v>1260657020215683</v>
      </c>
      <c r="C357" s="20">
        <v>27</v>
      </c>
      <c r="D357" s="20">
        <v>3</v>
      </c>
      <c r="E357" s="20">
        <v>4001</v>
      </c>
      <c r="F357" s="20" t="s">
        <v>21</v>
      </c>
      <c r="G357" s="20" t="s">
        <v>20</v>
      </c>
      <c r="H357" s="20"/>
      <c r="I357" s="20">
        <v>2.7679107023059899E-2</v>
      </c>
      <c r="J357" s="20">
        <v>2.19760024727528E-2</v>
      </c>
      <c r="K357" s="20">
        <v>5.7031045503070903E-3</v>
      </c>
      <c r="L357" s="20">
        <v>1.54445351439118E-2</v>
      </c>
      <c r="M357" s="20">
        <v>4.3123642166971697E-2</v>
      </c>
      <c r="N357" s="20">
        <v>11098632</v>
      </c>
    </row>
    <row r="358" spans="1:14" x14ac:dyDescent="0.25">
      <c r="A358" s="20" t="str">
        <f t="shared" si="12"/>
        <v>273OPTIMISTIC_90</v>
      </c>
      <c r="B358" s="20">
        <v>4253654118313683</v>
      </c>
      <c r="C358" s="20">
        <v>27</v>
      </c>
      <c r="D358" s="20">
        <v>3</v>
      </c>
      <c r="E358" s="20">
        <v>6001</v>
      </c>
      <c r="F358" s="20" t="s">
        <v>22</v>
      </c>
      <c r="G358" s="20" t="s">
        <v>20</v>
      </c>
      <c r="H358" s="20"/>
      <c r="I358" s="20">
        <v>4.8593634161832697E-2</v>
      </c>
      <c r="J358" s="20">
        <v>2.5718221493378199E-2</v>
      </c>
      <c r="K358" s="20">
        <v>2.2875412668454401E-2</v>
      </c>
      <c r="L358" s="20">
        <v>1.8025399045857399E-2</v>
      </c>
      <c r="M358" s="20">
        <v>6.6619033207690095E-2</v>
      </c>
      <c r="N358" s="20">
        <v>11098632</v>
      </c>
    </row>
    <row r="359" spans="1:14" x14ac:dyDescent="0.25">
      <c r="A359" s="20" t="str">
        <f t="shared" si="12"/>
        <v>281PESSIMISTIC_10</v>
      </c>
      <c r="B359" s="20">
        <v>56028</v>
      </c>
      <c r="C359" s="20">
        <v>28</v>
      </c>
      <c r="D359" s="20">
        <v>1</v>
      </c>
      <c r="E359" s="20">
        <v>2001</v>
      </c>
      <c r="F359" s="20" t="s">
        <v>19</v>
      </c>
      <c r="G359" s="20" t="s">
        <v>20</v>
      </c>
      <c r="H359" s="20"/>
      <c r="I359" s="21">
        <v>-4.9514455375498901E-4</v>
      </c>
      <c r="J359" s="20">
        <v>1.4317784202654499E-2</v>
      </c>
      <c r="K359" s="20">
        <v>-1.48129287564094E-2</v>
      </c>
      <c r="L359" s="20">
        <v>1.2570922598884E-2</v>
      </c>
      <c r="M359" s="20">
        <v>1.207577804512901E-2</v>
      </c>
      <c r="N359" s="20">
        <v>4209</v>
      </c>
    </row>
    <row r="360" spans="1:14" x14ac:dyDescent="0.25">
      <c r="A360" s="20" t="str">
        <f t="shared" si="12"/>
        <v>281NEUTRAL</v>
      </c>
      <c r="B360" s="20">
        <v>112028</v>
      </c>
      <c r="C360" s="20">
        <v>28</v>
      </c>
      <c r="D360" s="20">
        <v>1</v>
      </c>
      <c r="E360" s="20">
        <v>4001</v>
      </c>
      <c r="F360" s="20" t="s">
        <v>21</v>
      </c>
      <c r="G360" s="20" t="s">
        <v>20</v>
      </c>
      <c r="H360" s="20"/>
      <c r="I360" s="20">
        <v>1.2045630592097E-2</v>
      </c>
      <c r="J360" s="20">
        <v>2.55632018065301E-2</v>
      </c>
      <c r="K360" s="20">
        <v>-1.3517571214433E-2</v>
      </c>
      <c r="L360" s="20">
        <v>1.35031889126376E-2</v>
      </c>
      <c r="M360" s="20">
        <v>2.5548819504734602E-2</v>
      </c>
      <c r="N360" s="20">
        <v>4209</v>
      </c>
    </row>
    <row r="361" spans="1:14" x14ac:dyDescent="0.25">
      <c r="A361" s="20" t="str">
        <f t="shared" si="12"/>
        <v>281OPTIMISTIC_90</v>
      </c>
      <c r="B361" s="20">
        <v>168028</v>
      </c>
      <c r="C361" s="20">
        <v>28</v>
      </c>
      <c r="D361" s="20">
        <v>1</v>
      </c>
      <c r="E361" s="20">
        <v>6001</v>
      </c>
      <c r="F361" s="20" t="s">
        <v>22</v>
      </c>
      <c r="G361" s="20" t="s">
        <v>20</v>
      </c>
      <c r="H361" s="20"/>
      <c r="I361" s="20">
        <v>3.04621522555335E-2</v>
      </c>
      <c r="J361" s="20">
        <v>2.88783491539235E-2</v>
      </c>
      <c r="K361" s="20">
        <v>1.5838031016099899E-3</v>
      </c>
      <c r="L361" s="20">
        <v>1.5799155530848701E-2</v>
      </c>
      <c r="M361" s="20">
        <v>4.6261307786382197E-2</v>
      </c>
      <c r="N361" s="20">
        <v>4209</v>
      </c>
    </row>
    <row r="362" spans="1:14" x14ac:dyDescent="0.25">
      <c r="A362" s="20" t="str">
        <f t="shared" si="12"/>
        <v>287PESSIMISTIC_10</v>
      </c>
      <c r="B362" s="20">
        <v>1.7331487563171551E+33</v>
      </c>
      <c r="C362" s="20">
        <v>28</v>
      </c>
      <c r="D362" s="20">
        <v>7</v>
      </c>
      <c r="E362" s="20">
        <v>2001</v>
      </c>
      <c r="F362" s="20" t="s">
        <v>19</v>
      </c>
      <c r="G362" s="20" t="s">
        <v>20</v>
      </c>
      <c r="H362" s="20"/>
      <c r="I362" s="20">
        <v>3.8251132196770399E-2</v>
      </c>
      <c r="J362" s="20">
        <v>1.4449215658530501E-2</v>
      </c>
      <c r="K362" s="20">
        <v>2.38019165382399E-2</v>
      </c>
      <c r="L362" s="20">
        <v>1.6342968412600301E-2</v>
      </c>
      <c r="M362" s="20">
        <v>5.4594100609370699E-2</v>
      </c>
      <c r="N362" s="20">
        <v>67712</v>
      </c>
    </row>
    <row r="363" spans="1:14" x14ac:dyDescent="0.25">
      <c r="A363" s="20" t="str">
        <f t="shared" si="12"/>
        <v>287NEUTRAL</v>
      </c>
      <c r="B363" s="20">
        <v>2.2145530025976568E+35</v>
      </c>
      <c r="C363" s="20">
        <v>28</v>
      </c>
      <c r="D363" s="20">
        <v>7</v>
      </c>
      <c r="E363" s="20">
        <v>4001</v>
      </c>
      <c r="F363" s="20" t="s">
        <v>21</v>
      </c>
      <c r="G363" s="20" t="s">
        <v>20</v>
      </c>
      <c r="H363" s="20"/>
      <c r="I363" s="20">
        <v>8.8420406332752E-2</v>
      </c>
      <c r="J363" s="20">
        <v>2.3595581310924901E-2</v>
      </c>
      <c r="K363" s="20">
        <v>6.4824825021827001E-2</v>
      </c>
      <c r="L363" s="20">
        <v>2.0941321316841201E-2</v>
      </c>
      <c r="M363" s="20">
        <v>0.1093617276495932</v>
      </c>
      <c r="N363" s="20">
        <v>67712</v>
      </c>
    </row>
    <row r="364" spans="1:14" x14ac:dyDescent="0.25">
      <c r="A364" s="20" t="str">
        <f t="shared" si="12"/>
        <v>287OPTIMISTIC_90</v>
      </c>
      <c r="B364" s="20">
        <v>3.7815653223972192E+36</v>
      </c>
      <c r="C364" s="20">
        <v>28</v>
      </c>
      <c r="D364" s="20">
        <v>7</v>
      </c>
      <c r="E364" s="20">
        <v>6001</v>
      </c>
      <c r="F364" s="20" t="s">
        <v>22</v>
      </c>
      <c r="G364" s="20" t="s">
        <v>20</v>
      </c>
      <c r="H364" s="20"/>
      <c r="I364" s="20">
        <v>0.127709131046396</v>
      </c>
      <c r="J364" s="20">
        <v>2.4587615415971799E-2</v>
      </c>
      <c r="K364" s="20">
        <v>0.103121515630424</v>
      </c>
      <c r="L364" s="20">
        <v>2.5168589116536001E-2</v>
      </c>
      <c r="M364" s="20">
        <v>0.152877720162932</v>
      </c>
      <c r="N364" s="20">
        <v>67712</v>
      </c>
    </row>
    <row r="365" spans="1:14" x14ac:dyDescent="0.25">
      <c r="A365" s="20" t="str">
        <f t="shared" si="12"/>
        <v>286PESSIMISTIC_10</v>
      </c>
      <c r="B365" s="20">
        <v>3.0933618125172326E+28</v>
      </c>
      <c r="C365" s="20">
        <v>28</v>
      </c>
      <c r="D365" s="20">
        <v>6</v>
      </c>
      <c r="E365" s="20">
        <v>2001</v>
      </c>
      <c r="F365" s="20" t="s">
        <v>19</v>
      </c>
      <c r="G365" s="20" t="s">
        <v>20</v>
      </c>
      <c r="H365" s="20"/>
      <c r="I365" s="20">
        <v>3.0637964949062398E-2</v>
      </c>
      <c r="J365" s="20">
        <v>1.40440176584042E-2</v>
      </c>
      <c r="K365" s="20">
        <v>1.65939472906582E-2</v>
      </c>
      <c r="L365" s="20">
        <v>1.5889205437436299E-2</v>
      </c>
      <c r="M365" s="20">
        <v>4.6527170386498701E-2</v>
      </c>
      <c r="N365" s="20">
        <v>640205</v>
      </c>
    </row>
    <row r="366" spans="1:14" x14ac:dyDescent="0.25">
      <c r="A366" s="20" t="str">
        <f t="shared" si="12"/>
        <v>286NEUTRAL</v>
      </c>
      <c r="B366" s="20">
        <v>1.9767852702874787E+30</v>
      </c>
      <c r="C366" s="20">
        <v>28</v>
      </c>
      <c r="D366" s="20">
        <v>6</v>
      </c>
      <c r="E366" s="20">
        <v>4001</v>
      </c>
      <c r="F366" s="20" t="s">
        <v>21</v>
      </c>
      <c r="G366" s="20" t="s">
        <v>20</v>
      </c>
      <c r="H366" s="20"/>
      <c r="I366" s="20">
        <v>6.8016804689385396E-2</v>
      </c>
      <c r="J366" s="20">
        <v>2.3480901666932098E-2</v>
      </c>
      <c r="K366" s="20">
        <v>4.4535903022453201E-2</v>
      </c>
      <c r="L366" s="20">
        <v>1.9417842333843201E-2</v>
      </c>
      <c r="M366" s="20">
        <v>8.743464702322859E-2</v>
      </c>
      <c r="N366" s="20">
        <v>640205</v>
      </c>
    </row>
    <row r="367" spans="1:14" x14ac:dyDescent="0.25">
      <c r="A367" s="20" t="str">
        <f t="shared" si="12"/>
        <v>286OPTIMISTIC_90</v>
      </c>
      <c r="B367" s="20">
        <v>2.250556646747696E+31</v>
      </c>
      <c r="C367" s="20">
        <v>28</v>
      </c>
      <c r="D367" s="20">
        <v>6</v>
      </c>
      <c r="E367" s="20">
        <v>6001</v>
      </c>
      <c r="F367" s="20" t="s">
        <v>22</v>
      </c>
      <c r="G367" s="20" t="s">
        <v>20</v>
      </c>
      <c r="H367" s="20"/>
      <c r="I367" s="20">
        <v>0.107539409144144</v>
      </c>
      <c r="J367" s="20">
        <v>2.44884697383254E-2</v>
      </c>
      <c r="K367" s="20">
        <v>8.3050939405818897E-2</v>
      </c>
      <c r="L367" s="20">
        <v>2.43431768351552E-2</v>
      </c>
      <c r="M367" s="20">
        <v>0.13188258597929919</v>
      </c>
      <c r="N367" s="20">
        <v>640205</v>
      </c>
    </row>
    <row r="368" spans="1:14" x14ac:dyDescent="0.25">
      <c r="A368" s="20" t="str">
        <f t="shared" si="12"/>
        <v>285PESSIMISTIC_10</v>
      </c>
      <c r="B368" s="20">
        <v>5.5210998295802681E+23</v>
      </c>
      <c r="C368" s="20">
        <v>28</v>
      </c>
      <c r="D368" s="20">
        <v>5</v>
      </c>
      <c r="E368" s="20">
        <v>2001</v>
      </c>
      <c r="F368" s="20" t="s">
        <v>19</v>
      </c>
      <c r="G368" s="20" t="s">
        <v>20</v>
      </c>
      <c r="H368" s="20"/>
      <c r="I368" s="20">
        <v>2.5541479043302999E-2</v>
      </c>
      <c r="J368" s="20">
        <v>1.38107164720404E-2</v>
      </c>
      <c r="K368" s="20">
        <v>1.17307625712625E-2</v>
      </c>
      <c r="L368" s="20">
        <v>1.5882056171652802E-2</v>
      </c>
      <c r="M368" s="20">
        <v>4.1423535214955801E-2</v>
      </c>
      <c r="N368" s="20">
        <v>1932000</v>
      </c>
    </row>
    <row r="369" spans="1:14" x14ac:dyDescent="0.25">
      <c r="A369" s="20" t="str">
        <f t="shared" si="12"/>
        <v>285NEUTRAL</v>
      </c>
      <c r="B369" s="20">
        <v>1.7645457120429524E+25</v>
      </c>
      <c r="C369" s="20">
        <v>28</v>
      </c>
      <c r="D369" s="20">
        <v>5</v>
      </c>
      <c r="E369" s="20">
        <v>4001</v>
      </c>
      <c r="F369" s="20" t="s">
        <v>21</v>
      </c>
      <c r="G369" s="20" t="s">
        <v>20</v>
      </c>
      <c r="H369" s="20"/>
      <c r="I369" s="20">
        <v>5.9637107967714001E-2</v>
      </c>
      <c r="J369" s="20">
        <v>2.3164385894307801E-2</v>
      </c>
      <c r="K369" s="20">
        <v>3.6472722073406197E-2</v>
      </c>
      <c r="L369" s="20">
        <v>1.9224730020535701E-2</v>
      </c>
      <c r="M369" s="20">
        <v>7.8861837988249694E-2</v>
      </c>
      <c r="N369" s="20">
        <v>1932000</v>
      </c>
    </row>
    <row r="370" spans="1:14" x14ac:dyDescent="0.25">
      <c r="A370" s="20" t="str">
        <f t="shared" si="12"/>
        <v>285OPTIMISTIC_90</v>
      </c>
      <c r="B370" s="20">
        <v>1.3393938193323114E+26</v>
      </c>
      <c r="C370" s="20">
        <v>28</v>
      </c>
      <c r="D370" s="20">
        <v>5</v>
      </c>
      <c r="E370" s="20">
        <v>6001</v>
      </c>
      <c r="F370" s="20" t="s">
        <v>22</v>
      </c>
      <c r="G370" s="20" t="s">
        <v>20</v>
      </c>
      <c r="H370" s="20"/>
      <c r="I370" s="20">
        <v>0.10180702210333401</v>
      </c>
      <c r="J370" s="20">
        <v>2.46386089883881E-2</v>
      </c>
      <c r="K370" s="20">
        <v>7.7168413114946599E-2</v>
      </c>
      <c r="L370" s="20">
        <v>2.4539936757687099E-2</v>
      </c>
      <c r="M370" s="20">
        <v>0.1263469588610211</v>
      </c>
      <c r="N370" s="20">
        <v>1932000</v>
      </c>
    </row>
    <row r="371" spans="1:14" x14ac:dyDescent="0.25">
      <c r="A371" s="20" t="str">
        <f t="shared" si="12"/>
        <v>282PESSIMISTIC_10</v>
      </c>
      <c r="B371" s="20">
        <v>3139136784</v>
      </c>
      <c r="C371" s="20">
        <v>28</v>
      </c>
      <c r="D371" s="20">
        <v>2</v>
      </c>
      <c r="E371" s="20">
        <v>2001</v>
      </c>
      <c r="F371" s="20" t="s">
        <v>19</v>
      </c>
      <c r="G371" s="20" t="s">
        <v>20</v>
      </c>
      <c r="H371" s="20"/>
      <c r="I371" s="20">
        <v>3.4558452137407598E-3</v>
      </c>
      <c r="J371" s="20">
        <v>1.1142629144869E-2</v>
      </c>
      <c r="K371" s="20">
        <v>-7.6867839311283099E-3</v>
      </c>
      <c r="L371" s="20">
        <v>1.27529115984975E-2</v>
      </c>
      <c r="M371" s="20">
        <v>1.6208756812238261E-2</v>
      </c>
      <c r="N371" s="20">
        <v>3457958</v>
      </c>
    </row>
    <row r="372" spans="1:14" x14ac:dyDescent="0.25">
      <c r="A372" s="20" t="str">
        <f t="shared" si="12"/>
        <v>282NEUTRAL</v>
      </c>
      <c r="B372" s="20">
        <v>12550272784</v>
      </c>
      <c r="C372" s="20">
        <v>28</v>
      </c>
      <c r="D372" s="20">
        <v>2</v>
      </c>
      <c r="E372" s="20">
        <v>4001</v>
      </c>
      <c r="F372" s="20" t="s">
        <v>21</v>
      </c>
      <c r="G372" s="20" t="s">
        <v>20</v>
      </c>
      <c r="H372" s="20"/>
      <c r="I372" s="20">
        <v>1.53230859348973E-2</v>
      </c>
      <c r="J372" s="20">
        <v>2.2126088002217999E-2</v>
      </c>
      <c r="K372" s="20">
        <v>-6.8030020673206498E-3</v>
      </c>
      <c r="L372" s="20">
        <v>1.39032509094403E-2</v>
      </c>
      <c r="M372" s="20">
        <v>2.9226336844337598E-2</v>
      </c>
      <c r="N372" s="20">
        <v>3457958</v>
      </c>
    </row>
    <row r="373" spans="1:14" x14ac:dyDescent="0.25">
      <c r="A373" s="20" t="str">
        <f t="shared" si="12"/>
        <v>282OPTIMISTIC_90</v>
      </c>
      <c r="B373" s="20">
        <v>28233408784</v>
      </c>
      <c r="C373" s="20">
        <v>28</v>
      </c>
      <c r="D373" s="20">
        <v>2</v>
      </c>
      <c r="E373" s="20">
        <v>6001</v>
      </c>
      <c r="F373" s="20" t="s">
        <v>22</v>
      </c>
      <c r="G373" s="20" t="s">
        <v>20</v>
      </c>
      <c r="H373" s="20"/>
      <c r="I373" s="20">
        <v>2.8954252174358201E-2</v>
      </c>
      <c r="J373" s="20">
        <v>2.7980106545940599E-2</v>
      </c>
      <c r="K373" s="21">
        <v>9.7414562841757703E-4</v>
      </c>
      <c r="L373" s="20">
        <v>1.55707196281204E-2</v>
      </c>
      <c r="M373" s="20">
        <v>4.4524971802478601E-2</v>
      </c>
      <c r="N373" s="20">
        <v>3457958</v>
      </c>
    </row>
    <row r="374" spans="1:14" x14ac:dyDescent="0.25">
      <c r="A374" s="20" t="str">
        <f t="shared" si="12"/>
        <v>284PESSIMISTIC_10</v>
      </c>
      <c r="B374" s="20">
        <v>9.8541797486618624E+18</v>
      </c>
      <c r="C374" s="20">
        <v>28</v>
      </c>
      <c r="D374" s="20">
        <v>4</v>
      </c>
      <c r="E374" s="20">
        <v>2001</v>
      </c>
      <c r="F374" s="20" t="s">
        <v>19</v>
      </c>
      <c r="G374" s="20" t="s">
        <v>20</v>
      </c>
      <c r="H374" s="20"/>
      <c r="I374" s="20">
        <v>2.0150784136148299E-2</v>
      </c>
      <c r="J374" s="20">
        <v>1.3951469674482599E-2</v>
      </c>
      <c r="K374" s="20">
        <v>6.1993144616656597E-3</v>
      </c>
      <c r="L374" s="20">
        <v>1.51181733218927E-2</v>
      </c>
      <c r="M374" s="20">
        <v>3.5268957458040998E-2</v>
      </c>
      <c r="N374" s="20">
        <v>7170227</v>
      </c>
    </row>
    <row r="375" spans="1:14" x14ac:dyDescent="0.25">
      <c r="A375" s="20" t="str">
        <f t="shared" si="12"/>
        <v>284NEUTRAL</v>
      </c>
      <c r="B375" s="20">
        <v>1.5750934695281112E+20</v>
      </c>
      <c r="C375" s="20">
        <v>28</v>
      </c>
      <c r="D375" s="20">
        <v>4</v>
      </c>
      <c r="E375" s="20">
        <v>4001</v>
      </c>
      <c r="F375" s="20" t="s">
        <v>21</v>
      </c>
      <c r="G375" s="20" t="s">
        <v>20</v>
      </c>
      <c r="H375" s="20"/>
      <c r="I375" s="20">
        <v>4.5898759836978199E-2</v>
      </c>
      <c r="J375" s="20">
        <v>2.2604056714023501E-2</v>
      </c>
      <c r="K375" s="20">
        <v>2.3294703122954601E-2</v>
      </c>
      <c r="L375" s="20">
        <v>1.77393433278622E-2</v>
      </c>
      <c r="M375" s="20">
        <v>6.3638103164840393E-2</v>
      </c>
      <c r="N375" s="20">
        <v>7170227</v>
      </c>
    </row>
    <row r="376" spans="1:14" x14ac:dyDescent="0.25">
      <c r="A376" s="20" t="str">
        <f t="shared" si="12"/>
        <v>284OPTIMISTIC_90</v>
      </c>
      <c r="B376" s="20">
        <v>7.9712537156444842E+20</v>
      </c>
      <c r="C376" s="20">
        <v>28</v>
      </c>
      <c r="D376" s="20">
        <v>4</v>
      </c>
      <c r="E376" s="20">
        <v>6001</v>
      </c>
      <c r="F376" s="20" t="s">
        <v>22</v>
      </c>
      <c r="G376" s="20" t="s">
        <v>20</v>
      </c>
      <c r="H376" s="20"/>
      <c r="I376" s="20">
        <v>7.7908101489090498E-2</v>
      </c>
      <c r="J376" s="20">
        <v>2.4882206585504298E-2</v>
      </c>
      <c r="K376" s="20">
        <v>5.3025894903586203E-2</v>
      </c>
      <c r="L376" s="20">
        <v>2.16777384223453E-2</v>
      </c>
      <c r="M376" s="20">
        <v>9.9585839911435797E-2</v>
      </c>
      <c r="N376" s="20">
        <v>7170227</v>
      </c>
    </row>
    <row r="377" spans="1:14" x14ac:dyDescent="0.25">
      <c r="A377" s="20" t="str">
        <f t="shared" si="12"/>
        <v>283PESSIMISTIC_10</v>
      </c>
      <c r="B377" s="20">
        <v>175879555733952</v>
      </c>
      <c r="C377" s="20">
        <v>28</v>
      </c>
      <c r="D377" s="20">
        <v>3</v>
      </c>
      <c r="E377" s="20">
        <v>2001</v>
      </c>
      <c r="F377" s="20" t="s">
        <v>19</v>
      </c>
      <c r="G377" s="20" t="s">
        <v>20</v>
      </c>
      <c r="H377" s="20"/>
      <c r="I377" s="20">
        <v>1.16618289726548E-2</v>
      </c>
      <c r="J377" s="20">
        <v>1.41208581201821E-2</v>
      </c>
      <c r="K377" s="20">
        <v>-2.4590291475272601E-3</v>
      </c>
      <c r="L377" s="20">
        <v>1.36988116275542E-2</v>
      </c>
      <c r="M377" s="20">
        <v>2.5360640600208997E-2</v>
      </c>
      <c r="N377" s="20">
        <v>10636189</v>
      </c>
    </row>
    <row r="378" spans="1:14" x14ac:dyDescent="0.25">
      <c r="A378" s="20" t="str">
        <f t="shared" si="12"/>
        <v>283NEUTRAL</v>
      </c>
      <c r="B378" s="20">
        <v>1405981959445952</v>
      </c>
      <c r="C378" s="20">
        <v>28</v>
      </c>
      <c r="D378" s="20">
        <v>3</v>
      </c>
      <c r="E378" s="20">
        <v>4001</v>
      </c>
      <c r="F378" s="20" t="s">
        <v>21</v>
      </c>
      <c r="G378" s="20" t="s">
        <v>20</v>
      </c>
      <c r="H378" s="20"/>
      <c r="I378" s="20">
        <v>2.7655774127278699E-2</v>
      </c>
      <c r="J378" s="20">
        <v>2.1847680949973899E-2</v>
      </c>
      <c r="K378" s="20">
        <v>5.8080931773047901E-3</v>
      </c>
      <c r="L378" s="20">
        <v>1.5450630264482399E-2</v>
      </c>
      <c r="M378" s="20">
        <v>4.3106404391761097E-2</v>
      </c>
      <c r="N378" s="20">
        <v>10636189</v>
      </c>
    </row>
    <row r="379" spans="1:14" x14ac:dyDescent="0.25">
      <c r="A379" s="20" t="str">
        <f t="shared" si="12"/>
        <v>283OPTIMISTIC_90</v>
      </c>
      <c r="B379" s="20">
        <v>4744003211157952</v>
      </c>
      <c r="C379" s="20">
        <v>28</v>
      </c>
      <c r="D379" s="20">
        <v>3</v>
      </c>
      <c r="E379" s="20">
        <v>6001</v>
      </c>
      <c r="F379" s="20" t="s">
        <v>22</v>
      </c>
      <c r="G379" s="20" t="s">
        <v>20</v>
      </c>
      <c r="H379" s="20"/>
      <c r="I379" s="20">
        <v>4.8305800356607198E-2</v>
      </c>
      <c r="J379" s="20">
        <v>2.56295851125329E-2</v>
      </c>
      <c r="K379" s="20">
        <v>2.2676215244074201E-2</v>
      </c>
      <c r="L379" s="20">
        <v>1.8001474418858299E-2</v>
      </c>
      <c r="M379" s="20">
        <v>6.6307274775465497E-2</v>
      </c>
      <c r="N379" s="20">
        <v>10636189</v>
      </c>
    </row>
    <row r="380" spans="1:14" x14ac:dyDescent="0.25">
      <c r="A380" s="20" t="str">
        <f t="shared" si="12"/>
        <v>291PESSIMISTIC_10</v>
      </c>
      <c r="B380" s="20">
        <v>58029</v>
      </c>
      <c r="C380" s="20">
        <v>29</v>
      </c>
      <c r="D380" s="20">
        <v>1</v>
      </c>
      <c r="E380" s="20">
        <v>2001</v>
      </c>
      <c r="F380" s="20" t="s">
        <v>19</v>
      </c>
      <c r="G380" s="20" t="s">
        <v>20</v>
      </c>
      <c r="H380" s="20"/>
      <c r="I380" s="21">
        <v>-4.4987671720253498E-4</v>
      </c>
      <c r="J380" s="20">
        <v>1.4363032046601399E-2</v>
      </c>
      <c r="K380" s="20">
        <v>-1.4812908763804001E-2</v>
      </c>
      <c r="L380" s="20">
        <v>1.25814315018232E-2</v>
      </c>
      <c r="M380" s="20">
        <v>1.2131554784620665E-2</v>
      </c>
      <c r="N380" s="20">
        <v>4026</v>
      </c>
    </row>
    <row r="381" spans="1:14" x14ac:dyDescent="0.25">
      <c r="A381" s="20" t="str">
        <f t="shared" si="12"/>
        <v>291NEUTRAL</v>
      </c>
      <c r="B381" s="20">
        <v>116029</v>
      </c>
      <c r="C381" s="20">
        <v>29</v>
      </c>
      <c r="D381" s="20">
        <v>1</v>
      </c>
      <c r="E381" s="20">
        <v>4001</v>
      </c>
      <c r="F381" s="20" t="s">
        <v>21</v>
      </c>
      <c r="G381" s="20" t="s">
        <v>20</v>
      </c>
      <c r="H381" s="20"/>
      <c r="I381" s="20">
        <v>1.21406294925001E-2</v>
      </c>
      <c r="J381" s="20">
        <v>2.5080556495712999E-2</v>
      </c>
      <c r="K381" s="20">
        <v>-1.29399270032128E-2</v>
      </c>
      <c r="L381" s="20">
        <v>1.35260099456125E-2</v>
      </c>
      <c r="M381" s="20">
        <v>2.56666394381126E-2</v>
      </c>
      <c r="N381" s="20">
        <v>4026</v>
      </c>
    </row>
    <row r="382" spans="1:14" x14ac:dyDescent="0.25">
      <c r="A382" s="20" t="str">
        <f t="shared" si="12"/>
        <v>291OPTIMISTIC_90</v>
      </c>
      <c r="B382" s="20">
        <v>174029</v>
      </c>
      <c r="C382" s="20">
        <v>29</v>
      </c>
      <c r="D382" s="20">
        <v>1</v>
      </c>
      <c r="E382" s="20">
        <v>6001</v>
      </c>
      <c r="F382" s="20" t="s">
        <v>22</v>
      </c>
      <c r="G382" s="20" t="s">
        <v>20</v>
      </c>
      <c r="H382" s="20"/>
      <c r="I382" s="20">
        <v>3.0190466220175498E-2</v>
      </c>
      <c r="J382" s="20">
        <v>2.96821055057729E-2</v>
      </c>
      <c r="K382" s="21">
        <v>5.0836071440252197E-4</v>
      </c>
      <c r="L382" s="20">
        <v>1.5758941764441099E-2</v>
      </c>
      <c r="M382" s="20">
        <v>4.5949407984616594E-2</v>
      </c>
      <c r="N382" s="20">
        <v>4026</v>
      </c>
    </row>
    <row r="383" spans="1:14" x14ac:dyDescent="0.25">
      <c r="A383" s="20" t="str">
        <f t="shared" si="12"/>
        <v>297PESSIMISTIC_10</v>
      </c>
      <c r="B383" s="20">
        <v>2.2157237137200739E+33</v>
      </c>
      <c r="C383" s="20">
        <v>29</v>
      </c>
      <c r="D383" s="20">
        <v>7</v>
      </c>
      <c r="E383" s="20">
        <v>2001</v>
      </c>
      <c r="F383" s="20" t="s">
        <v>19</v>
      </c>
      <c r="G383" s="20" t="s">
        <v>20</v>
      </c>
      <c r="H383" s="20"/>
      <c r="I383" s="20">
        <v>3.8883938988046603E-2</v>
      </c>
      <c r="J383" s="20">
        <v>1.47951013977492E-2</v>
      </c>
      <c r="K383" s="20">
        <v>2.40888375902974E-2</v>
      </c>
      <c r="L383" s="20">
        <v>1.6483418537693698E-2</v>
      </c>
      <c r="M383" s="20">
        <v>5.5367357525740304E-2</v>
      </c>
      <c r="N383" s="20">
        <v>64768</v>
      </c>
    </row>
    <row r="384" spans="1:14" x14ac:dyDescent="0.25">
      <c r="A384" s="20" t="str">
        <f t="shared" si="12"/>
        <v>297NEUTRAL</v>
      </c>
      <c r="B384" s="20">
        <v>2.8311693299612533E+35</v>
      </c>
      <c r="C384" s="20">
        <v>29</v>
      </c>
      <c r="D384" s="20">
        <v>7</v>
      </c>
      <c r="E384" s="20">
        <v>4001</v>
      </c>
      <c r="F384" s="20" t="s">
        <v>21</v>
      </c>
      <c r="G384" s="20" t="s">
        <v>20</v>
      </c>
      <c r="H384" s="20"/>
      <c r="I384" s="20">
        <v>8.8167532891605602E-2</v>
      </c>
      <c r="J384" s="20">
        <v>2.3691189874275299E-2</v>
      </c>
      <c r="K384" s="20">
        <v>6.4476343017330295E-2</v>
      </c>
      <c r="L384" s="20">
        <v>2.0910238071305699E-2</v>
      </c>
      <c r="M384" s="20">
        <v>0.1090777709629113</v>
      </c>
      <c r="N384" s="20">
        <v>64768</v>
      </c>
    </row>
    <row r="385" spans="1:14" x14ac:dyDescent="0.25">
      <c r="A385" s="20" t="str">
        <f t="shared" si="12"/>
        <v>297OPTIMISTIC_90</v>
      </c>
      <c r="B385" s="20">
        <v>4.8344978636581194E+36</v>
      </c>
      <c r="C385" s="20">
        <v>29</v>
      </c>
      <c r="D385" s="20">
        <v>7</v>
      </c>
      <c r="E385" s="20">
        <v>6001</v>
      </c>
      <c r="F385" s="20" t="s">
        <v>22</v>
      </c>
      <c r="G385" s="20" t="s">
        <v>20</v>
      </c>
      <c r="H385" s="20"/>
      <c r="I385" s="20">
        <v>0.12680177666999901</v>
      </c>
      <c r="J385" s="20">
        <v>2.46183067206278E-2</v>
      </c>
      <c r="K385" s="20">
        <v>0.102183469949371</v>
      </c>
      <c r="L385" s="20">
        <v>2.51239681642919E-2</v>
      </c>
      <c r="M385" s="20">
        <v>0.15192574483429092</v>
      </c>
      <c r="N385" s="20">
        <v>64768</v>
      </c>
    </row>
    <row r="386" spans="1:14" x14ac:dyDescent="0.25">
      <c r="A386" s="20" t="str">
        <f t="shared" si="12"/>
        <v>296PESSIMISTIC_10</v>
      </c>
      <c r="B386" s="20">
        <v>3.8183041474436471E+28</v>
      </c>
      <c r="C386" s="20">
        <v>29</v>
      </c>
      <c r="D386" s="20">
        <v>6</v>
      </c>
      <c r="E386" s="20">
        <v>2001</v>
      </c>
      <c r="F386" s="20" t="s">
        <v>19</v>
      </c>
      <c r="G386" s="20" t="s">
        <v>20</v>
      </c>
      <c r="H386" s="20"/>
      <c r="I386" s="20">
        <v>3.1470973096103798E-2</v>
      </c>
      <c r="J386" s="20">
        <v>1.45461275982832E-2</v>
      </c>
      <c r="K386" s="20">
        <v>1.6924845497820501E-2</v>
      </c>
      <c r="L386" s="20">
        <v>1.5979797939525999E-2</v>
      </c>
      <c r="M386" s="20">
        <v>4.7450771035629793E-2</v>
      </c>
      <c r="N386" s="20">
        <v>612370</v>
      </c>
    </row>
    <row r="387" spans="1:14" x14ac:dyDescent="0.25">
      <c r="A387" s="20" t="str">
        <f t="shared" ref="A387:A450" si="13">C387&amp;D387&amp;F387</f>
        <v>296NEUTRAL</v>
      </c>
      <c r="B387" s="20">
        <v>2.4400532021832932E+30</v>
      </c>
      <c r="C387" s="20">
        <v>29</v>
      </c>
      <c r="D387" s="20">
        <v>6</v>
      </c>
      <c r="E387" s="20">
        <v>4001</v>
      </c>
      <c r="F387" s="20" t="s">
        <v>21</v>
      </c>
      <c r="G387" s="20" t="s">
        <v>20</v>
      </c>
      <c r="H387" s="20"/>
      <c r="I387" s="20">
        <v>6.78582463035486E-2</v>
      </c>
      <c r="J387" s="20">
        <v>2.3220402642705799E-2</v>
      </c>
      <c r="K387" s="20">
        <v>4.4637843660842703E-2</v>
      </c>
      <c r="L387" s="20">
        <v>1.9406968577359698E-2</v>
      </c>
      <c r="M387" s="20">
        <v>8.7265214880908298E-2</v>
      </c>
      <c r="N387" s="20">
        <v>612370</v>
      </c>
    </row>
    <row r="388" spans="1:14" x14ac:dyDescent="0.25">
      <c r="A388" s="20" t="str">
        <f t="shared" si="13"/>
        <v>296OPTIMISTIC_90</v>
      </c>
      <c r="B388" s="20">
        <v>2.7779840507375896E+31</v>
      </c>
      <c r="C388" s="20">
        <v>29</v>
      </c>
      <c r="D388" s="20">
        <v>6</v>
      </c>
      <c r="E388" s="20">
        <v>6001</v>
      </c>
      <c r="F388" s="20" t="s">
        <v>22</v>
      </c>
      <c r="G388" s="20" t="s">
        <v>20</v>
      </c>
      <c r="H388" s="20"/>
      <c r="I388" s="20">
        <v>0.106730602582015</v>
      </c>
      <c r="J388" s="20">
        <v>2.4455317905377E-2</v>
      </c>
      <c r="K388" s="20">
        <v>8.2275284676638499E-2</v>
      </c>
      <c r="L388" s="20">
        <v>2.42752504265475E-2</v>
      </c>
      <c r="M388" s="20">
        <v>0.13100585300856249</v>
      </c>
      <c r="N388" s="20">
        <v>612370</v>
      </c>
    </row>
    <row r="389" spans="1:14" x14ac:dyDescent="0.25">
      <c r="A389" s="20" t="str">
        <f t="shared" si="13"/>
        <v>295PESSIMISTIC_10</v>
      </c>
      <c r="B389" s="20">
        <v>6.5799930163257115E+23</v>
      </c>
      <c r="C389" s="20">
        <v>29</v>
      </c>
      <c r="D389" s="20">
        <v>5</v>
      </c>
      <c r="E389" s="20">
        <v>2001</v>
      </c>
      <c r="F389" s="20" t="s">
        <v>19</v>
      </c>
      <c r="G389" s="20" t="s">
        <v>20</v>
      </c>
      <c r="H389" s="20"/>
      <c r="I389" s="20">
        <v>2.6475541001955701E-2</v>
      </c>
      <c r="J389" s="20">
        <v>1.4398652699012301E-2</v>
      </c>
      <c r="K389" s="20">
        <v>1.20768883029434E-2</v>
      </c>
      <c r="L389" s="20">
        <v>1.59286839499788E-2</v>
      </c>
      <c r="M389" s="20">
        <v>4.2404224951934501E-2</v>
      </c>
      <c r="N389" s="20">
        <v>1848000</v>
      </c>
    </row>
    <row r="390" spans="1:14" x14ac:dyDescent="0.25">
      <c r="A390" s="20" t="str">
        <f t="shared" si="13"/>
        <v>295NEUTRAL</v>
      </c>
      <c r="B390" s="20">
        <v>2.1029683977137551E+25</v>
      </c>
      <c r="C390" s="20">
        <v>29</v>
      </c>
      <c r="D390" s="20">
        <v>5</v>
      </c>
      <c r="E390" s="20">
        <v>4001</v>
      </c>
      <c r="F390" s="20" t="s">
        <v>21</v>
      </c>
      <c r="G390" s="20" t="s">
        <v>20</v>
      </c>
      <c r="H390" s="20"/>
      <c r="I390" s="20">
        <v>5.9555558054306998E-2</v>
      </c>
      <c r="J390" s="20">
        <v>2.2950672240423999E-2</v>
      </c>
      <c r="K390" s="20">
        <v>3.6604885813882902E-2</v>
      </c>
      <c r="L390" s="20">
        <v>1.9205870994669E-2</v>
      </c>
      <c r="M390" s="20">
        <v>7.8761429048975998E-2</v>
      </c>
      <c r="N390" s="20">
        <v>1848000</v>
      </c>
    </row>
    <row r="391" spans="1:14" x14ac:dyDescent="0.25">
      <c r="A391" s="20" t="str">
        <f t="shared" si="13"/>
        <v>295OPTIMISTIC_90</v>
      </c>
      <c r="B391" s="20">
        <v>1.5962765118098648E+26</v>
      </c>
      <c r="C391" s="20">
        <v>29</v>
      </c>
      <c r="D391" s="20">
        <v>5</v>
      </c>
      <c r="E391" s="20">
        <v>6001</v>
      </c>
      <c r="F391" s="20" t="s">
        <v>22</v>
      </c>
      <c r="G391" s="20" t="s">
        <v>20</v>
      </c>
      <c r="H391" s="20"/>
      <c r="I391" s="20">
        <v>0.101042769059445</v>
      </c>
      <c r="J391" s="20">
        <v>2.46517733611719E-2</v>
      </c>
      <c r="K391" s="20">
        <v>7.6390995698273303E-2</v>
      </c>
      <c r="L391" s="20">
        <v>2.4478043571245101E-2</v>
      </c>
      <c r="M391" s="20">
        <v>0.12552081263069009</v>
      </c>
      <c r="N391" s="20">
        <v>1848000</v>
      </c>
    </row>
    <row r="392" spans="1:14" x14ac:dyDescent="0.25">
      <c r="A392" s="20" t="str">
        <f t="shared" si="13"/>
        <v>292PESSIMISTIC_10</v>
      </c>
      <c r="B392" s="20">
        <v>3367364841</v>
      </c>
      <c r="C392" s="20">
        <v>29</v>
      </c>
      <c r="D392" s="20">
        <v>2</v>
      </c>
      <c r="E392" s="20">
        <v>2001</v>
      </c>
      <c r="F392" s="20" t="s">
        <v>19</v>
      </c>
      <c r="G392" s="20" t="s">
        <v>20</v>
      </c>
      <c r="H392" s="20"/>
      <c r="I392" s="20">
        <v>3.6654023943598602E-3</v>
      </c>
      <c r="J392" s="20">
        <v>1.15084889249945E-2</v>
      </c>
      <c r="K392" s="20">
        <v>-7.8430865306347002E-3</v>
      </c>
      <c r="L392" s="20">
        <v>1.27643602388555E-2</v>
      </c>
      <c r="M392" s="20">
        <v>1.6429762633215359E-2</v>
      </c>
      <c r="N392" s="20">
        <v>3307612</v>
      </c>
    </row>
    <row r="393" spans="1:14" x14ac:dyDescent="0.25">
      <c r="A393" s="20" t="str">
        <f t="shared" si="13"/>
        <v>292NEUTRAL</v>
      </c>
      <c r="B393" s="20">
        <v>13462728841</v>
      </c>
      <c r="C393" s="20">
        <v>29</v>
      </c>
      <c r="D393" s="20">
        <v>2</v>
      </c>
      <c r="E393" s="20">
        <v>4001</v>
      </c>
      <c r="F393" s="20" t="s">
        <v>21</v>
      </c>
      <c r="G393" s="20" t="s">
        <v>20</v>
      </c>
      <c r="H393" s="20"/>
      <c r="I393" s="20">
        <v>1.52973898215484E-2</v>
      </c>
      <c r="J393" s="20">
        <v>2.20314137637014E-2</v>
      </c>
      <c r="K393" s="20">
        <v>-6.7340239421529403E-3</v>
      </c>
      <c r="L393" s="20">
        <v>1.3908189631192201E-2</v>
      </c>
      <c r="M393" s="20">
        <v>2.9205579452740601E-2</v>
      </c>
      <c r="N393" s="20">
        <v>3307612</v>
      </c>
    </row>
    <row r="394" spans="1:14" x14ac:dyDescent="0.25">
      <c r="A394" s="20" t="str">
        <f t="shared" si="13"/>
        <v>292OPTIMISTIC_90</v>
      </c>
      <c r="B394" s="20">
        <v>30286092841</v>
      </c>
      <c r="C394" s="20">
        <v>29</v>
      </c>
      <c r="D394" s="20">
        <v>2</v>
      </c>
      <c r="E394" s="20">
        <v>6001</v>
      </c>
      <c r="F394" s="20" t="s">
        <v>22</v>
      </c>
      <c r="G394" s="20" t="s">
        <v>20</v>
      </c>
      <c r="H394" s="20"/>
      <c r="I394" s="20">
        <v>2.87847678963166E-2</v>
      </c>
      <c r="J394" s="20">
        <v>2.7776578639191401E-2</v>
      </c>
      <c r="K394" s="20">
        <v>1.0081892571252001E-3</v>
      </c>
      <c r="L394" s="20">
        <v>1.5558176221289599E-2</v>
      </c>
      <c r="M394" s="20">
        <v>4.4342944117606198E-2</v>
      </c>
      <c r="N394" s="20">
        <v>3307612</v>
      </c>
    </row>
    <row r="395" spans="1:14" x14ac:dyDescent="0.25">
      <c r="A395" s="20" t="str">
        <f t="shared" si="13"/>
        <v>294PESSIMISTIC_10</v>
      </c>
      <c r="B395" s="20">
        <v>1.1339145972402956E+19</v>
      </c>
      <c r="C395" s="20">
        <v>29</v>
      </c>
      <c r="D395" s="20">
        <v>4</v>
      </c>
      <c r="E395" s="20">
        <v>2001</v>
      </c>
      <c r="F395" s="20" t="s">
        <v>19</v>
      </c>
      <c r="G395" s="20" t="s">
        <v>20</v>
      </c>
      <c r="H395" s="20"/>
      <c r="I395" s="20">
        <v>2.07961966731273E-2</v>
      </c>
      <c r="J395" s="20">
        <v>1.43516857998124E-2</v>
      </c>
      <c r="K395" s="20">
        <v>6.4445108733148697E-3</v>
      </c>
      <c r="L395" s="20">
        <v>1.51630967948137E-2</v>
      </c>
      <c r="M395" s="20">
        <v>3.5959293467941002E-2</v>
      </c>
      <c r="N395" s="20">
        <v>6858478</v>
      </c>
    </row>
    <row r="396" spans="1:14" x14ac:dyDescent="0.25">
      <c r="A396" s="20" t="str">
        <f t="shared" si="13"/>
        <v>294NEUTRAL</v>
      </c>
      <c r="B396" s="20">
        <v>1.8124506784629319E+20</v>
      </c>
      <c r="C396" s="20">
        <v>29</v>
      </c>
      <c r="D396" s="20">
        <v>4</v>
      </c>
      <c r="E396" s="20">
        <v>4001</v>
      </c>
      <c r="F396" s="20" t="s">
        <v>21</v>
      </c>
      <c r="G396" s="20" t="s">
        <v>20</v>
      </c>
      <c r="H396" s="20"/>
      <c r="I396" s="20">
        <v>4.5824260735476401E-2</v>
      </c>
      <c r="J396" s="20">
        <v>2.23896058116737E-2</v>
      </c>
      <c r="K396" s="20">
        <v>2.34346549238027E-2</v>
      </c>
      <c r="L396" s="20">
        <v>1.7737997632407E-2</v>
      </c>
      <c r="M396" s="20">
        <v>6.3562258367883401E-2</v>
      </c>
      <c r="N396" s="20">
        <v>6858478</v>
      </c>
    </row>
    <row r="397" spans="1:14" x14ac:dyDescent="0.25">
      <c r="A397" s="20" t="str">
        <f t="shared" si="13"/>
        <v>294OPTIMISTIC_90</v>
      </c>
      <c r="B397" s="20">
        <v>9.1724741957367143E+20</v>
      </c>
      <c r="C397" s="20">
        <v>29</v>
      </c>
      <c r="D397" s="20">
        <v>4</v>
      </c>
      <c r="E397" s="20">
        <v>6001</v>
      </c>
      <c r="F397" s="20" t="s">
        <v>22</v>
      </c>
      <c r="G397" s="20" t="s">
        <v>20</v>
      </c>
      <c r="H397" s="20"/>
      <c r="I397" s="20">
        <v>7.7375552752168203E-2</v>
      </c>
      <c r="J397" s="20">
        <v>2.4846407673246401E-2</v>
      </c>
      <c r="K397" s="20">
        <v>5.2529145078921799E-2</v>
      </c>
      <c r="L397" s="20">
        <v>2.1636738101337101E-2</v>
      </c>
      <c r="M397" s="20">
        <v>9.9012290853505297E-2</v>
      </c>
      <c r="N397" s="20">
        <v>6858478</v>
      </c>
    </row>
    <row r="398" spans="1:14" x14ac:dyDescent="0.25">
      <c r="A398" s="20" t="str">
        <f t="shared" si="13"/>
        <v>293PESSIMISTIC_10</v>
      </c>
      <c r="B398" s="20">
        <v>195404814358389</v>
      </c>
      <c r="C398" s="20">
        <v>29</v>
      </c>
      <c r="D398" s="20">
        <v>3</v>
      </c>
      <c r="E398" s="20">
        <v>2001</v>
      </c>
      <c r="F398" s="20" t="s">
        <v>19</v>
      </c>
      <c r="G398" s="20" t="s">
        <v>20</v>
      </c>
      <c r="H398" s="20"/>
      <c r="I398" s="20">
        <v>1.1951522328849501E-2</v>
      </c>
      <c r="J398" s="20">
        <v>1.44186407825903E-2</v>
      </c>
      <c r="K398" s="20">
        <v>-2.46711845374081E-3</v>
      </c>
      <c r="L398" s="20">
        <v>1.3719247906265801E-2</v>
      </c>
      <c r="M398" s="20">
        <v>2.5670770235115301E-2</v>
      </c>
      <c r="N398" s="20">
        <v>10173746</v>
      </c>
    </row>
    <row r="399" spans="1:14" x14ac:dyDescent="0.25">
      <c r="A399" s="20" t="str">
        <f t="shared" si="13"/>
        <v>293NEUTRAL</v>
      </c>
      <c r="B399" s="20">
        <v>1562066964692389</v>
      </c>
      <c r="C399" s="20">
        <v>29</v>
      </c>
      <c r="D399" s="20">
        <v>3</v>
      </c>
      <c r="E399" s="20">
        <v>4001</v>
      </c>
      <c r="F399" s="20" t="s">
        <v>21</v>
      </c>
      <c r="G399" s="20" t="s">
        <v>20</v>
      </c>
      <c r="H399" s="20"/>
      <c r="I399" s="20">
        <v>2.7638606806792601E-2</v>
      </c>
      <c r="J399" s="20">
        <v>2.17053417588817E-2</v>
      </c>
      <c r="K399" s="20">
        <v>5.9332650479109097E-3</v>
      </c>
      <c r="L399" s="20">
        <v>1.5455177360130501E-2</v>
      </c>
      <c r="M399" s="20">
        <v>4.3093784166923103E-2</v>
      </c>
      <c r="N399" s="20">
        <v>10173746</v>
      </c>
    </row>
    <row r="400" spans="1:14" x14ac:dyDescent="0.25">
      <c r="A400" s="20" t="str">
        <f t="shared" si="13"/>
        <v>293OPTIMISTIC_90</v>
      </c>
      <c r="B400" s="20">
        <v>5270658451026389</v>
      </c>
      <c r="C400" s="20">
        <v>29</v>
      </c>
      <c r="D400" s="20">
        <v>3</v>
      </c>
      <c r="E400" s="20">
        <v>6001</v>
      </c>
      <c r="F400" s="20" t="s">
        <v>22</v>
      </c>
      <c r="G400" s="20" t="s">
        <v>20</v>
      </c>
      <c r="H400" s="20"/>
      <c r="I400" s="20">
        <v>4.8024073661812203E-2</v>
      </c>
      <c r="J400" s="20">
        <v>2.5523594250620799E-2</v>
      </c>
      <c r="K400" s="20">
        <v>2.25004794111913E-2</v>
      </c>
      <c r="L400" s="20">
        <v>1.7979045066299899E-2</v>
      </c>
      <c r="M400" s="20">
        <v>6.6003118728112098E-2</v>
      </c>
      <c r="N400" s="20">
        <v>10173746</v>
      </c>
    </row>
    <row r="401" spans="1:14" x14ac:dyDescent="0.25">
      <c r="A401" s="20" t="str">
        <f t="shared" si="13"/>
        <v>301PESSIMISTIC_10</v>
      </c>
      <c r="B401" s="20">
        <v>60030</v>
      </c>
      <c r="C401" s="20">
        <v>30</v>
      </c>
      <c r="D401" s="20">
        <v>1</v>
      </c>
      <c r="E401" s="20">
        <v>2001</v>
      </c>
      <c r="F401" s="20" t="s">
        <v>19</v>
      </c>
      <c r="G401" s="20" t="s">
        <v>20</v>
      </c>
      <c r="H401" s="20"/>
      <c r="I401" s="21">
        <v>-3.8978241994214099E-4</v>
      </c>
      <c r="J401" s="20">
        <v>1.45000131044727E-2</v>
      </c>
      <c r="K401" s="20">
        <v>-1.4889795524414899E-2</v>
      </c>
      <c r="L401" s="20">
        <v>1.2599880556944699E-2</v>
      </c>
      <c r="M401" s="20">
        <v>1.2210098137002558E-2</v>
      </c>
      <c r="N401" s="20">
        <v>3843</v>
      </c>
    </row>
    <row r="402" spans="1:14" x14ac:dyDescent="0.25">
      <c r="A402" s="20" t="str">
        <f t="shared" si="13"/>
        <v>301NEUTRAL</v>
      </c>
      <c r="B402" s="20">
        <v>120030</v>
      </c>
      <c r="C402" s="20">
        <v>30</v>
      </c>
      <c r="D402" s="20">
        <v>1</v>
      </c>
      <c r="E402" s="20">
        <v>4001</v>
      </c>
      <c r="F402" s="20" t="s">
        <v>21</v>
      </c>
      <c r="G402" s="20" t="s">
        <v>20</v>
      </c>
      <c r="H402" s="20"/>
      <c r="I402" s="20">
        <v>1.2214281240041799E-2</v>
      </c>
      <c r="J402" s="20">
        <v>2.47617359253469E-2</v>
      </c>
      <c r="K402" s="20">
        <v>-1.2547454685305E-2</v>
      </c>
      <c r="L402" s="20">
        <v>1.3551150631094499E-2</v>
      </c>
      <c r="M402" s="20">
        <v>2.57654318711363E-2</v>
      </c>
      <c r="N402" s="20">
        <v>3843</v>
      </c>
    </row>
    <row r="403" spans="1:14" x14ac:dyDescent="0.25">
      <c r="A403" s="20" t="str">
        <f t="shared" si="13"/>
        <v>301OPTIMISTIC_90</v>
      </c>
      <c r="B403" s="20">
        <v>180030</v>
      </c>
      <c r="C403" s="20">
        <v>30</v>
      </c>
      <c r="D403" s="20">
        <v>1</v>
      </c>
      <c r="E403" s="20">
        <v>6001</v>
      </c>
      <c r="F403" s="20" t="s">
        <v>22</v>
      </c>
      <c r="G403" s="20" t="s">
        <v>20</v>
      </c>
      <c r="H403" s="20"/>
      <c r="I403" s="20">
        <v>2.9834515738478701E-2</v>
      </c>
      <c r="J403" s="20">
        <v>2.97194639987126E-2</v>
      </c>
      <c r="K403" s="21">
        <v>1.15051739766114E-4</v>
      </c>
      <c r="L403" s="20">
        <v>1.5717458668723101E-2</v>
      </c>
      <c r="M403" s="20">
        <v>4.5551974407201802E-2</v>
      </c>
      <c r="N403" s="20">
        <v>3843</v>
      </c>
    </row>
    <row r="404" spans="1:14" x14ac:dyDescent="0.25">
      <c r="A404" s="20" t="str">
        <f t="shared" si="13"/>
        <v>307PESSIMISTIC_10</v>
      </c>
      <c r="B404" s="20">
        <v>2.8091724688933251E+33</v>
      </c>
      <c r="C404" s="20">
        <v>30</v>
      </c>
      <c r="D404" s="20">
        <v>7</v>
      </c>
      <c r="E404" s="20">
        <v>2001</v>
      </c>
      <c r="F404" s="20" t="s">
        <v>19</v>
      </c>
      <c r="G404" s="20" t="s">
        <v>20</v>
      </c>
      <c r="H404" s="20"/>
      <c r="I404" s="20">
        <v>4.0042204786839099E-2</v>
      </c>
      <c r="J404" s="20">
        <v>1.5331882457342899E-2</v>
      </c>
      <c r="K404" s="20">
        <v>2.4710322329496201E-2</v>
      </c>
      <c r="L404" s="20">
        <v>1.6645267827039401E-2</v>
      </c>
      <c r="M404" s="20">
        <v>5.6687472613878499E-2</v>
      </c>
      <c r="N404" s="20">
        <v>61824</v>
      </c>
    </row>
    <row r="405" spans="1:14" x14ac:dyDescent="0.25">
      <c r="A405" s="20" t="str">
        <f t="shared" si="13"/>
        <v>307NEUTRAL</v>
      </c>
      <c r="B405" s="20">
        <v>3.5894560712848422E+35</v>
      </c>
      <c r="C405" s="20">
        <v>30</v>
      </c>
      <c r="D405" s="20">
        <v>7</v>
      </c>
      <c r="E405" s="20">
        <v>4001</v>
      </c>
      <c r="F405" s="20" t="s">
        <v>21</v>
      </c>
      <c r="G405" s="20" t="s">
        <v>20</v>
      </c>
      <c r="H405" s="20"/>
      <c r="I405" s="20">
        <v>8.7639284868202605E-2</v>
      </c>
      <c r="J405" s="20">
        <v>2.32959263883478E-2</v>
      </c>
      <c r="K405" s="20">
        <v>6.4343358479854701E-2</v>
      </c>
      <c r="L405" s="20">
        <v>2.0991555592295701E-2</v>
      </c>
      <c r="M405" s="20">
        <v>0.10863084046049831</v>
      </c>
      <c r="N405" s="20">
        <v>61824</v>
      </c>
    </row>
    <row r="406" spans="1:14" x14ac:dyDescent="0.25">
      <c r="A406" s="20" t="str">
        <f t="shared" si="13"/>
        <v>307OPTIMISTIC_90</v>
      </c>
      <c r="B406" s="20">
        <v>6.1293464593157084E+36</v>
      </c>
      <c r="C406" s="20">
        <v>30</v>
      </c>
      <c r="D406" s="20">
        <v>7</v>
      </c>
      <c r="E406" s="20">
        <v>6001</v>
      </c>
      <c r="F406" s="20" t="s">
        <v>22</v>
      </c>
      <c r="G406" s="20" t="s">
        <v>20</v>
      </c>
      <c r="H406" s="20"/>
      <c r="I406" s="20">
        <v>0.12621143895019701</v>
      </c>
      <c r="J406" s="20">
        <v>2.4702640466374302E-2</v>
      </c>
      <c r="K406" s="20">
        <v>0.10150879848382199</v>
      </c>
      <c r="L406" s="20">
        <v>2.5020739438405101E-2</v>
      </c>
      <c r="M406" s="20">
        <v>0.15123217838860212</v>
      </c>
      <c r="N406" s="20">
        <v>61824</v>
      </c>
    </row>
    <row r="407" spans="1:14" x14ac:dyDescent="0.25">
      <c r="A407" s="20" t="str">
        <f t="shared" si="13"/>
        <v>306PESSIMISTIC_10</v>
      </c>
      <c r="B407" s="20">
        <v>4.679614307668375E+28</v>
      </c>
      <c r="C407" s="20">
        <v>30</v>
      </c>
      <c r="D407" s="20">
        <v>6</v>
      </c>
      <c r="E407" s="20">
        <v>2001</v>
      </c>
      <c r="F407" s="20" t="s">
        <v>19</v>
      </c>
      <c r="G407" s="20" t="s">
        <v>20</v>
      </c>
      <c r="H407" s="20"/>
      <c r="I407" s="20">
        <v>3.2227634293317202E-2</v>
      </c>
      <c r="J407" s="20">
        <v>1.4865263968005299E-2</v>
      </c>
      <c r="K407" s="20">
        <v>1.73623703253118E-2</v>
      </c>
      <c r="L407" s="20">
        <v>1.6049114914650098E-2</v>
      </c>
      <c r="M407" s="20">
        <v>4.8276749207967304E-2</v>
      </c>
      <c r="N407" s="20">
        <v>584535</v>
      </c>
    </row>
    <row r="408" spans="1:14" x14ac:dyDescent="0.25">
      <c r="A408" s="20" t="str">
        <f t="shared" si="13"/>
        <v>306NEUTRAL</v>
      </c>
      <c r="B408" s="20">
        <v>2.990465776293295E+30</v>
      </c>
      <c r="C408" s="20">
        <v>30</v>
      </c>
      <c r="D408" s="20">
        <v>6</v>
      </c>
      <c r="E408" s="20">
        <v>4001</v>
      </c>
      <c r="F408" s="20" t="s">
        <v>21</v>
      </c>
      <c r="G408" s="20" t="s">
        <v>20</v>
      </c>
      <c r="H408" s="20"/>
      <c r="I408" s="20">
        <v>6.7572728543290703E-2</v>
      </c>
      <c r="J408" s="20">
        <v>2.3080802734796801E-2</v>
      </c>
      <c r="K408" s="20">
        <v>4.4491925808493898E-2</v>
      </c>
      <c r="L408" s="20">
        <v>1.93740380921846E-2</v>
      </c>
      <c r="M408" s="20">
        <v>8.6946766635475306E-2</v>
      </c>
      <c r="N408" s="20">
        <v>584535</v>
      </c>
    </row>
    <row r="409" spans="1:14" x14ac:dyDescent="0.25">
      <c r="A409" s="20" t="str">
        <f t="shared" si="13"/>
        <v>306OPTIMISTIC_90</v>
      </c>
      <c r="B409" s="20">
        <v>3.4046250398909673E+31</v>
      </c>
      <c r="C409" s="20">
        <v>30</v>
      </c>
      <c r="D409" s="20">
        <v>6</v>
      </c>
      <c r="E409" s="20">
        <v>6001</v>
      </c>
      <c r="F409" s="20" t="s">
        <v>22</v>
      </c>
      <c r="G409" s="20" t="s">
        <v>20</v>
      </c>
      <c r="H409" s="20"/>
      <c r="I409" s="20">
        <v>0.106107920041971</v>
      </c>
      <c r="J409" s="20">
        <v>2.44714972859887E-2</v>
      </c>
      <c r="K409" s="20">
        <v>8.1636422755983096E-2</v>
      </c>
      <c r="L409" s="20">
        <v>2.42064649947696E-2</v>
      </c>
      <c r="M409" s="20">
        <v>0.13031438503674062</v>
      </c>
      <c r="N409" s="20">
        <v>584535</v>
      </c>
    </row>
    <row r="410" spans="1:14" x14ac:dyDescent="0.25">
      <c r="A410" s="20" t="str">
        <f t="shared" si="13"/>
        <v>305PESSIMISTIC_10</v>
      </c>
      <c r="B410" s="20">
        <v>7.7954594497224301E+23</v>
      </c>
      <c r="C410" s="20">
        <v>30</v>
      </c>
      <c r="D410" s="20">
        <v>5</v>
      </c>
      <c r="E410" s="20">
        <v>2001</v>
      </c>
      <c r="F410" s="20" t="s">
        <v>19</v>
      </c>
      <c r="G410" s="20" t="s">
        <v>20</v>
      </c>
      <c r="H410" s="20"/>
      <c r="I410" s="20">
        <v>2.7291063915284301E-2</v>
      </c>
      <c r="J410" s="20">
        <v>1.48274559796255E-2</v>
      </c>
      <c r="K410" s="20">
        <v>1.24636079356588E-2</v>
      </c>
      <c r="L410" s="20">
        <v>1.6013880175428201E-2</v>
      </c>
      <c r="M410" s="20">
        <v>4.3304944090712505E-2</v>
      </c>
      <c r="N410" s="20">
        <v>1764000</v>
      </c>
    </row>
    <row r="411" spans="1:14" x14ac:dyDescent="0.25">
      <c r="A411" s="20" t="str">
        <f t="shared" si="13"/>
        <v>305NEUTRAL</v>
      </c>
      <c r="B411" s="20">
        <v>2.4914319555888488E+25</v>
      </c>
      <c r="C411" s="20">
        <v>30</v>
      </c>
      <c r="D411" s="20">
        <v>5</v>
      </c>
      <c r="E411" s="20">
        <v>4001</v>
      </c>
      <c r="F411" s="20" t="s">
        <v>21</v>
      </c>
      <c r="G411" s="20" t="s">
        <v>20</v>
      </c>
      <c r="H411" s="20"/>
      <c r="I411" s="20">
        <v>5.93714784399259E-2</v>
      </c>
      <c r="J411" s="20">
        <v>2.26686592523055E-2</v>
      </c>
      <c r="K411" s="20">
        <v>3.6702819187620403E-2</v>
      </c>
      <c r="L411" s="20">
        <v>1.9197634490414901E-2</v>
      </c>
      <c r="M411" s="20">
        <v>7.8569112930340801E-2</v>
      </c>
      <c r="N411" s="20">
        <v>1764000</v>
      </c>
    </row>
    <row r="412" spans="1:14" x14ac:dyDescent="0.25">
      <c r="A412" s="20" t="str">
        <f t="shared" si="13"/>
        <v>305OPTIMISTIC_90</v>
      </c>
      <c r="B412" s="20">
        <v>1.8911431649674874E+26</v>
      </c>
      <c r="C412" s="20">
        <v>30</v>
      </c>
      <c r="D412" s="20">
        <v>5</v>
      </c>
      <c r="E412" s="20">
        <v>6001</v>
      </c>
      <c r="F412" s="20" t="s">
        <v>22</v>
      </c>
      <c r="G412" s="20" t="s">
        <v>20</v>
      </c>
      <c r="H412" s="20"/>
      <c r="I412" s="20">
        <v>0.100325440200521</v>
      </c>
      <c r="J412" s="20">
        <v>2.45946024615997E-2</v>
      </c>
      <c r="K412" s="20">
        <v>7.57308377389216E-2</v>
      </c>
      <c r="L412" s="20">
        <v>2.4421895550133702E-2</v>
      </c>
      <c r="M412" s="20">
        <v>0.12474733575065471</v>
      </c>
      <c r="N412" s="20">
        <v>1764000</v>
      </c>
    </row>
    <row r="413" spans="1:14" x14ac:dyDescent="0.25">
      <c r="A413" s="20" t="str">
        <f t="shared" si="13"/>
        <v>302PESSIMISTIC_10</v>
      </c>
      <c r="B413" s="20">
        <v>3603600900</v>
      </c>
      <c r="C413" s="20">
        <v>30</v>
      </c>
      <c r="D413" s="20">
        <v>2</v>
      </c>
      <c r="E413" s="20">
        <v>2001</v>
      </c>
      <c r="F413" s="20" t="s">
        <v>19</v>
      </c>
      <c r="G413" s="20" t="s">
        <v>20</v>
      </c>
      <c r="H413" s="20"/>
      <c r="I413" s="20">
        <v>3.86747056475456E-3</v>
      </c>
      <c r="J413" s="20">
        <v>1.18622368137966E-2</v>
      </c>
      <c r="K413" s="20">
        <v>-7.9947662490420495E-3</v>
      </c>
      <c r="L413" s="20">
        <v>1.27758891797994E-2</v>
      </c>
      <c r="M413" s="20">
        <v>1.664335974455396E-2</v>
      </c>
      <c r="N413" s="20">
        <v>3157266</v>
      </c>
    </row>
    <row r="414" spans="1:14" x14ac:dyDescent="0.25">
      <c r="A414" s="20" t="str">
        <f t="shared" si="13"/>
        <v>302NEUTRAL</v>
      </c>
      <c r="B414" s="20">
        <v>14407200900</v>
      </c>
      <c r="C414" s="20">
        <v>30</v>
      </c>
      <c r="D414" s="20">
        <v>2</v>
      </c>
      <c r="E414" s="20">
        <v>4001</v>
      </c>
      <c r="F414" s="20" t="s">
        <v>21</v>
      </c>
      <c r="G414" s="20" t="s">
        <v>20</v>
      </c>
      <c r="H414" s="20"/>
      <c r="I414" s="20">
        <v>1.5273373922815E-2</v>
      </c>
      <c r="J414" s="20">
        <v>2.1995041074446001E-2</v>
      </c>
      <c r="K414" s="20">
        <v>-6.72166715163102E-3</v>
      </c>
      <c r="L414" s="20">
        <v>1.3911742685945199E-2</v>
      </c>
      <c r="M414" s="20">
        <v>2.9185116608760199E-2</v>
      </c>
      <c r="N414" s="20">
        <v>3157266</v>
      </c>
    </row>
    <row r="415" spans="1:14" x14ac:dyDescent="0.25">
      <c r="A415" s="20" t="str">
        <f t="shared" si="13"/>
        <v>302OPTIMISTIC_90</v>
      </c>
      <c r="B415" s="20">
        <v>32410800900</v>
      </c>
      <c r="C415" s="20">
        <v>30</v>
      </c>
      <c r="D415" s="20">
        <v>2</v>
      </c>
      <c r="E415" s="20">
        <v>6001</v>
      </c>
      <c r="F415" s="20" t="s">
        <v>22</v>
      </c>
      <c r="G415" s="20" t="s">
        <v>20</v>
      </c>
      <c r="H415" s="20"/>
      <c r="I415" s="20">
        <v>2.8619588514101998E-2</v>
      </c>
      <c r="J415" s="20">
        <v>2.7607251523862501E-2</v>
      </c>
      <c r="K415" s="20">
        <v>1.0123369902395E-3</v>
      </c>
      <c r="L415" s="20">
        <v>1.5546361569804001E-2</v>
      </c>
      <c r="M415" s="20">
        <v>4.4165950083906003E-2</v>
      </c>
      <c r="N415" s="20">
        <v>3157266</v>
      </c>
    </row>
    <row r="416" spans="1:14" x14ac:dyDescent="0.25">
      <c r="A416" s="20" t="str">
        <f t="shared" si="13"/>
        <v>304PESSIMISTIC_10</v>
      </c>
      <c r="B416" s="20">
        <v>1.298593944648081E+19</v>
      </c>
      <c r="C416" s="20">
        <v>30</v>
      </c>
      <c r="D416" s="20">
        <v>4</v>
      </c>
      <c r="E416" s="20">
        <v>2001</v>
      </c>
      <c r="F416" s="20" t="s">
        <v>19</v>
      </c>
      <c r="G416" s="20" t="s">
        <v>20</v>
      </c>
      <c r="H416" s="20"/>
      <c r="I416" s="20">
        <v>2.1403570135143601E-2</v>
      </c>
      <c r="J416" s="20">
        <v>1.46740102827995E-2</v>
      </c>
      <c r="K416" s="20">
        <v>6.7295598523440204E-3</v>
      </c>
      <c r="L416" s="20">
        <v>1.52023715261283E-2</v>
      </c>
      <c r="M416" s="20">
        <v>3.6605941661271901E-2</v>
      </c>
      <c r="N416" s="20">
        <v>6546729</v>
      </c>
    </row>
    <row r="417" spans="1:14" x14ac:dyDescent="0.25">
      <c r="A417" s="20" t="str">
        <f t="shared" si="13"/>
        <v>304NEUTRAL</v>
      </c>
      <c r="B417" s="20">
        <v>2.0756743777296083E+20</v>
      </c>
      <c r="C417" s="20">
        <v>30</v>
      </c>
      <c r="D417" s="20">
        <v>4</v>
      </c>
      <c r="E417" s="20">
        <v>4001</v>
      </c>
      <c r="F417" s="20" t="s">
        <v>21</v>
      </c>
      <c r="G417" s="20" t="s">
        <v>20</v>
      </c>
      <c r="H417" s="20"/>
      <c r="I417" s="20">
        <v>4.5729581546995302E-2</v>
      </c>
      <c r="J417" s="20">
        <v>2.2220938682270399E-2</v>
      </c>
      <c r="K417" s="20">
        <v>2.3508642864724798E-2</v>
      </c>
      <c r="L417" s="20">
        <v>1.77429172345973E-2</v>
      </c>
      <c r="M417" s="20">
        <v>6.3472498781592598E-2</v>
      </c>
      <c r="N417" s="20">
        <v>6546729</v>
      </c>
    </row>
    <row r="418" spans="1:14" x14ac:dyDescent="0.25">
      <c r="A418" s="20" t="str">
        <f t="shared" si="13"/>
        <v>304OPTIMISTIC_90</v>
      </c>
      <c r="B418" s="20">
        <v>1.0504600149794408E+21</v>
      </c>
      <c r="C418" s="20">
        <v>30</v>
      </c>
      <c r="D418" s="20">
        <v>4</v>
      </c>
      <c r="E418" s="20">
        <v>6001</v>
      </c>
      <c r="F418" s="20" t="s">
        <v>22</v>
      </c>
      <c r="G418" s="20" t="s">
        <v>20</v>
      </c>
      <c r="H418" s="20"/>
      <c r="I418" s="20">
        <v>7.6871434852541207E-2</v>
      </c>
      <c r="J418" s="20">
        <v>2.4814356400818902E-2</v>
      </c>
      <c r="K418" s="20">
        <v>5.2057078451722201E-2</v>
      </c>
      <c r="L418" s="20">
        <v>2.1598996950976002E-2</v>
      </c>
      <c r="M418" s="20">
        <v>9.8470431803517208E-2</v>
      </c>
      <c r="N418" s="20">
        <v>6546729</v>
      </c>
    </row>
    <row r="419" spans="1:14" x14ac:dyDescent="0.25">
      <c r="A419" s="20" t="str">
        <f t="shared" si="13"/>
        <v>303PESSIMISTIC_10</v>
      </c>
      <c r="B419" s="20">
        <v>216324162027000</v>
      </c>
      <c r="C419" s="20">
        <v>30</v>
      </c>
      <c r="D419" s="20">
        <v>3</v>
      </c>
      <c r="E419" s="20">
        <v>2001</v>
      </c>
      <c r="F419" s="20" t="s">
        <v>19</v>
      </c>
      <c r="G419" s="20" t="s">
        <v>20</v>
      </c>
      <c r="H419" s="20"/>
      <c r="I419" s="20">
        <v>1.22320896912173E-2</v>
      </c>
      <c r="J419" s="20">
        <v>1.46603889348349E-2</v>
      </c>
      <c r="K419" s="20">
        <v>-2.4282992436175299E-3</v>
      </c>
      <c r="L419" s="20">
        <v>1.37391650170825E-2</v>
      </c>
      <c r="M419" s="20">
        <v>2.59712547082998E-2</v>
      </c>
      <c r="N419" s="20">
        <v>9711303</v>
      </c>
    </row>
    <row r="420" spans="1:14" x14ac:dyDescent="0.25">
      <c r="A420" s="20" t="str">
        <f t="shared" si="13"/>
        <v>303NEUTRAL</v>
      </c>
      <c r="B420" s="20">
        <v>1729296324027000</v>
      </c>
      <c r="C420" s="20">
        <v>30</v>
      </c>
      <c r="D420" s="20">
        <v>3</v>
      </c>
      <c r="E420" s="20">
        <v>4001</v>
      </c>
      <c r="F420" s="20" t="s">
        <v>21</v>
      </c>
      <c r="G420" s="20" t="s">
        <v>20</v>
      </c>
      <c r="H420" s="20"/>
      <c r="I420" s="20">
        <v>2.76207441293203E-2</v>
      </c>
      <c r="J420" s="20">
        <v>2.1630693899171199E-2</v>
      </c>
      <c r="K420" s="20">
        <v>5.9900502301490901E-3</v>
      </c>
      <c r="L420" s="20">
        <v>1.5459922744892799E-2</v>
      </c>
      <c r="M420" s="20">
        <v>4.3080666874213101E-2</v>
      </c>
      <c r="N420" s="20">
        <v>9711303</v>
      </c>
    </row>
    <row r="421" spans="1:14" x14ac:dyDescent="0.25">
      <c r="A421" s="20" t="str">
        <f t="shared" si="13"/>
        <v>303OPTIMISTIC_90</v>
      </c>
      <c r="B421" s="20">
        <v>5834916486027000</v>
      </c>
      <c r="C421" s="20">
        <v>30</v>
      </c>
      <c r="D421" s="20">
        <v>3</v>
      </c>
      <c r="E421" s="20">
        <v>6001</v>
      </c>
      <c r="F421" s="20" t="s">
        <v>22</v>
      </c>
      <c r="G421" s="20" t="s">
        <v>20</v>
      </c>
      <c r="H421" s="20"/>
      <c r="I421" s="20">
        <v>4.7756372709017503E-2</v>
      </c>
      <c r="J421" s="20">
        <v>2.54288889506444E-2</v>
      </c>
      <c r="K421" s="20">
        <v>2.2327483758373099E-2</v>
      </c>
      <c r="L421" s="20">
        <v>1.79573191676611E-2</v>
      </c>
      <c r="M421" s="20">
        <v>6.5713691876678609E-2</v>
      </c>
      <c r="N421" s="20">
        <v>9711303</v>
      </c>
    </row>
    <row r="422" spans="1:14" x14ac:dyDescent="0.25">
      <c r="A422" s="20" t="str">
        <f t="shared" si="13"/>
        <v>311PESSIMISTIC_10</v>
      </c>
      <c r="B422" s="20">
        <v>62031</v>
      </c>
      <c r="C422" s="20">
        <v>31</v>
      </c>
      <c r="D422" s="20">
        <v>1</v>
      </c>
      <c r="E422" s="20">
        <v>2001</v>
      </c>
      <c r="F422" s="20" t="s">
        <v>19</v>
      </c>
      <c r="G422" s="20" t="s">
        <v>20</v>
      </c>
      <c r="H422" s="20"/>
      <c r="I422" s="21">
        <v>-3.2724434280650901E-4</v>
      </c>
      <c r="J422" s="20">
        <v>1.4551337124124999E-2</v>
      </c>
      <c r="K422" s="20">
        <v>-1.4878581466931501E-2</v>
      </c>
      <c r="L422" s="20">
        <v>1.26042557912851E-2</v>
      </c>
      <c r="M422" s="20">
        <v>1.227701144847859E-2</v>
      </c>
      <c r="N422" s="20">
        <v>3660</v>
      </c>
    </row>
    <row r="423" spans="1:14" x14ac:dyDescent="0.25">
      <c r="A423" s="20" t="str">
        <f t="shared" si="13"/>
        <v>311NEUTRAL</v>
      </c>
      <c r="B423" s="20">
        <v>124031</v>
      </c>
      <c r="C423" s="20">
        <v>31</v>
      </c>
      <c r="D423" s="20">
        <v>1</v>
      </c>
      <c r="E423" s="20">
        <v>4001</v>
      </c>
      <c r="F423" s="20" t="s">
        <v>21</v>
      </c>
      <c r="G423" s="20" t="s">
        <v>20</v>
      </c>
      <c r="H423" s="20"/>
      <c r="I423" s="20">
        <v>1.23081398983289E-2</v>
      </c>
      <c r="J423" s="20">
        <v>2.4432115923677701E-2</v>
      </c>
      <c r="K423" s="20">
        <v>-1.2123976025348799E-2</v>
      </c>
      <c r="L423" s="20">
        <v>1.35676156993803E-2</v>
      </c>
      <c r="M423" s="20">
        <v>2.5875755597709202E-2</v>
      </c>
      <c r="N423" s="20">
        <v>3660</v>
      </c>
    </row>
    <row r="424" spans="1:14" x14ac:dyDescent="0.25">
      <c r="A424" s="20" t="str">
        <f t="shared" si="13"/>
        <v>311OPTIMISTIC_90</v>
      </c>
      <c r="B424" s="20">
        <v>186031</v>
      </c>
      <c r="C424" s="20">
        <v>31</v>
      </c>
      <c r="D424" s="20">
        <v>1</v>
      </c>
      <c r="E424" s="20">
        <v>6001</v>
      </c>
      <c r="F424" s="20" t="s">
        <v>22</v>
      </c>
      <c r="G424" s="20" t="s">
        <v>20</v>
      </c>
      <c r="H424" s="20"/>
      <c r="I424" s="20">
        <v>2.95109450061126E-2</v>
      </c>
      <c r="J424" s="20">
        <v>2.95863261133659E-2</v>
      </c>
      <c r="K424" s="21">
        <v>-7.5381107253358296E-5</v>
      </c>
      <c r="L424" s="20">
        <v>1.5677534560591701E-2</v>
      </c>
      <c r="M424" s="20">
        <v>4.5188479566704298E-2</v>
      </c>
      <c r="N424" s="20">
        <v>3660</v>
      </c>
    </row>
    <row r="425" spans="1:14" x14ac:dyDescent="0.25">
      <c r="A425" s="20" t="str">
        <f t="shared" si="13"/>
        <v>317PESSIMISTIC_10</v>
      </c>
      <c r="B425" s="20">
        <v>3.5339587612211808E+33</v>
      </c>
      <c r="C425" s="20">
        <v>31</v>
      </c>
      <c r="D425" s="20">
        <v>7</v>
      </c>
      <c r="E425" s="20">
        <v>2001</v>
      </c>
      <c r="F425" s="20" t="s">
        <v>19</v>
      </c>
      <c r="G425" s="20" t="s">
        <v>20</v>
      </c>
      <c r="H425" s="20"/>
      <c r="I425" s="20">
        <v>4.1067407934635099E-2</v>
      </c>
      <c r="J425" s="20">
        <v>1.50271138976278E-2</v>
      </c>
      <c r="K425" s="20">
        <v>2.6040294037007201E-2</v>
      </c>
      <c r="L425" s="20">
        <v>1.67601933216108E-2</v>
      </c>
      <c r="M425" s="20">
        <v>5.7827601256245899E-2</v>
      </c>
      <c r="N425" s="20">
        <v>58880</v>
      </c>
    </row>
    <row r="426" spans="1:14" x14ac:dyDescent="0.25">
      <c r="A426" s="20" t="str">
        <f t="shared" si="13"/>
        <v>317NEUTRAL</v>
      </c>
      <c r="B426" s="20">
        <v>4.5155610314424309E+35</v>
      </c>
      <c r="C426" s="20">
        <v>31</v>
      </c>
      <c r="D426" s="20">
        <v>7</v>
      </c>
      <c r="E426" s="20">
        <v>4001</v>
      </c>
      <c r="F426" s="20" t="s">
        <v>21</v>
      </c>
      <c r="G426" s="20" t="s">
        <v>20</v>
      </c>
      <c r="H426" s="20"/>
      <c r="I426" s="20">
        <v>8.6999854954177697E-2</v>
      </c>
      <c r="J426" s="20">
        <v>2.32125016872755E-2</v>
      </c>
      <c r="K426" s="20">
        <v>6.37873532669022E-2</v>
      </c>
      <c r="L426" s="20">
        <v>2.09208756470508E-2</v>
      </c>
      <c r="M426" s="20">
        <v>0.1079207306012285</v>
      </c>
      <c r="N426" s="20">
        <v>58880</v>
      </c>
    </row>
    <row r="427" spans="1:14" x14ac:dyDescent="0.25">
      <c r="A427" s="20" t="str">
        <f t="shared" si="13"/>
        <v>317OPTIMISTIC_90</v>
      </c>
      <c r="B427" s="20">
        <v>7.7107610373926492E+36</v>
      </c>
      <c r="C427" s="20">
        <v>31</v>
      </c>
      <c r="D427" s="20">
        <v>7</v>
      </c>
      <c r="E427" s="20">
        <v>6001</v>
      </c>
      <c r="F427" s="20" t="s">
        <v>22</v>
      </c>
      <c r="G427" s="20" t="s">
        <v>20</v>
      </c>
      <c r="H427" s="20"/>
      <c r="I427" s="20">
        <v>0.125711287143671</v>
      </c>
      <c r="J427" s="20">
        <v>2.44748257271367E-2</v>
      </c>
      <c r="K427" s="20">
        <v>0.101236461416534</v>
      </c>
      <c r="L427" s="20">
        <v>2.48203757061056E-2</v>
      </c>
      <c r="M427" s="20">
        <v>0.15053166284977659</v>
      </c>
      <c r="N427" s="20">
        <v>58880</v>
      </c>
    </row>
    <row r="428" spans="1:14" x14ac:dyDescent="0.25">
      <c r="A428" s="20" t="str">
        <f t="shared" si="13"/>
        <v>316PESSIMISTIC_10</v>
      </c>
      <c r="B428" s="20">
        <v>5.6970849433689292E+28</v>
      </c>
      <c r="C428" s="20">
        <v>31</v>
      </c>
      <c r="D428" s="20">
        <v>6</v>
      </c>
      <c r="E428" s="20">
        <v>2001</v>
      </c>
      <c r="F428" s="20" t="s">
        <v>19</v>
      </c>
      <c r="G428" s="20" t="s">
        <v>20</v>
      </c>
      <c r="H428" s="20"/>
      <c r="I428" s="20">
        <v>3.28975152199249E-2</v>
      </c>
      <c r="J428" s="20">
        <v>1.5102938869175001E-2</v>
      </c>
      <c r="K428" s="20">
        <v>1.77945763507498E-2</v>
      </c>
      <c r="L428" s="20">
        <v>1.60415091747334E-2</v>
      </c>
      <c r="M428" s="20">
        <v>4.8939024394658304E-2</v>
      </c>
      <c r="N428" s="20">
        <v>556700</v>
      </c>
    </row>
    <row r="429" spans="1:14" x14ac:dyDescent="0.25">
      <c r="A429" s="20" t="str">
        <f t="shared" si="13"/>
        <v>316NEUTRAL</v>
      </c>
      <c r="B429" s="20">
        <v>3.640671309142417E+30</v>
      </c>
      <c r="C429" s="20">
        <v>31</v>
      </c>
      <c r="D429" s="20">
        <v>6</v>
      </c>
      <c r="E429" s="20">
        <v>4001</v>
      </c>
      <c r="F429" s="20" t="s">
        <v>21</v>
      </c>
      <c r="G429" s="20" t="s">
        <v>20</v>
      </c>
      <c r="H429" s="20"/>
      <c r="I429" s="20">
        <v>6.7293067402747403E-2</v>
      </c>
      <c r="J429" s="20">
        <v>2.29454680070309E-2</v>
      </c>
      <c r="K429" s="20">
        <v>4.4347599395716503E-2</v>
      </c>
      <c r="L429" s="20">
        <v>1.93536486265126E-2</v>
      </c>
      <c r="M429" s="20">
        <v>8.6646716029259996E-2</v>
      </c>
      <c r="N429" s="20">
        <v>556700</v>
      </c>
    </row>
    <row r="430" spans="1:14" x14ac:dyDescent="0.25">
      <c r="A430" s="20" t="str">
        <f t="shared" si="13"/>
        <v>316OPTIMISTIC_90</v>
      </c>
      <c r="B430" s="20">
        <v>4.1448796369382783E+31</v>
      </c>
      <c r="C430" s="20">
        <v>31</v>
      </c>
      <c r="D430" s="20">
        <v>6</v>
      </c>
      <c r="E430" s="20">
        <v>6001</v>
      </c>
      <c r="F430" s="20" t="s">
        <v>22</v>
      </c>
      <c r="G430" s="20" t="s">
        <v>20</v>
      </c>
      <c r="H430" s="20"/>
      <c r="I430" s="20">
        <v>0.105508329744463</v>
      </c>
      <c r="J430" s="20">
        <v>2.43863366638228E-2</v>
      </c>
      <c r="K430" s="20">
        <v>8.1121993080640595E-2</v>
      </c>
      <c r="L430" s="20">
        <v>2.4137984328168501E-2</v>
      </c>
      <c r="M430" s="20">
        <v>0.1296463140726315</v>
      </c>
      <c r="N430" s="20">
        <v>556700</v>
      </c>
    </row>
    <row r="431" spans="1:14" x14ac:dyDescent="0.25">
      <c r="A431" s="20" t="str">
        <f t="shared" si="13"/>
        <v>315PESSIMISTIC_10</v>
      </c>
      <c r="B431" s="20">
        <v>9.1842545555753246E+23</v>
      </c>
      <c r="C431" s="20">
        <v>31</v>
      </c>
      <c r="D431" s="20">
        <v>5</v>
      </c>
      <c r="E431" s="20">
        <v>2001</v>
      </c>
      <c r="F431" s="20" t="s">
        <v>19</v>
      </c>
      <c r="G431" s="20" t="s">
        <v>20</v>
      </c>
      <c r="H431" s="20"/>
      <c r="I431" s="20">
        <v>2.8063084242651901E-2</v>
      </c>
      <c r="J431" s="20">
        <v>1.51321714802394E-2</v>
      </c>
      <c r="K431" s="20">
        <v>1.29309127624124E-2</v>
      </c>
      <c r="L431" s="20">
        <v>1.6057190372577301E-2</v>
      </c>
      <c r="M431" s="20">
        <v>4.4120274615229202E-2</v>
      </c>
      <c r="N431" s="20">
        <v>1680000</v>
      </c>
    </row>
    <row r="432" spans="1:14" x14ac:dyDescent="0.25">
      <c r="A432" s="20" t="str">
        <f t="shared" si="13"/>
        <v>315NEUTRAL</v>
      </c>
      <c r="B432" s="20">
        <v>2.9352914264517879E+25</v>
      </c>
      <c r="C432" s="20">
        <v>31</v>
      </c>
      <c r="D432" s="20">
        <v>5</v>
      </c>
      <c r="E432" s="20">
        <v>4001</v>
      </c>
      <c r="F432" s="20" t="s">
        <v>21</v>
      </c>
      <c r="G432" s="20" t="s">
        <v>20</v>
      </c>
      <c r="H432" s="20"/>
      <c r="I432" s="20">
        <v>5.9209024655666E-2</v>
      </c>
      <c r="J432" s="20">
        <v>2.24548702299485E-2</v>
      </c>
      <c r="K432" s="20">
        <v>3.67541544257175E-2</v>
      </c>
      <c r="L432" s="20">
        <v>1.91879142686508E-2</v>
      </c>
      <c r="M432" s="20">
        <v>7.8396938924316803E-2</v>
      </c>
      <c r="N432" s="20">
        <v>1680000</v>
      </c>
    </row>
    <row r="433" spans="1:14" x14ac:dyDescent="0.25">
      <c r="A433" s="20" t="str">
        <f t="shared" si="13"/>
        <v>315OPTIMISTIC_90</v>
      </c>
      <c r="B433" s="20">
        <v>2.228058569237535E+26</v>
      </c>
      <c r="C433" s="20">
        <v>31</v>
      </c>
      <c r="D433" s="20">
        <v>5</v>
      </c>
      <c r="E433" s="20">
        <v>6001</v>
      </c>
      <c r="F433" s="20" t="s">
        <v>22</v>
      </c>
      <c r="G433" s="20" t="s">
        <v>20</v>
      </c>
      <c r="H433" s="20"/>
      <c r="I433" s="20">
        <v>9.9616823135761895E-2</v>
      </c>
      <c r="J433" s="20">
        <v>2.4536017931995301E-2</v>
      </c>
      <c r="K433" s="20">
        <v>7.5080805203766504E-2</v>
      </c>
      <c r="L433" s="20">
        <v>2.43535971064479E-2</v>
      </c>
      <c r="M433" s="20">
        <v>0.12397042024220979</v>
      </c>
      <c r="N433" s="20">
        <v>1680000</v>
      </c>
    </row>
    <row r="434" spans="1:14" x14ac:dyDescent="0.25">
      <c r="A434" s="20" t="str">
        <f t="shared" si="13"/>
        <v>312PESSIMISTIC_10</v>
      </c>
      <c r="B434" s="20">
        <v>3847844961</v>
      </c>
      <c r="C434" s="20">
        <v>31</v>
      </c>
      <c r="D434" s="20">
        <v>2</v>
      </c>
      <c r="E434" s="20">
        <v>2001</v>
      </c>
      <c r="F434" s="20" t="s">
        <v>19</v>
      </c>
      <c r="G434" s="20" t="s">
        <v>20</v>
      </c>
      <c r="H434" s="20"/>
      <c r="I434" s="20">
        <v>4.0587669025440301E-3</v>
      </c>
      <c r="J434" s="20">
        <v>1.21950043110883E-2</v>
      </c>
      <c r="K434" s="20">
        <v>-8.1362374085443001E-3</v>
      </c>
      <c r="L434" s="20">
        <v>1.278758513646E-2</v>
      </c>
      <c r="M434" s="20">
        <v>1.6846352039004031E-2</v>
      </c>
      <c r="N434" s="20">
        <v>3006920</v>
      </c>
    </row>
    <row r="435" spans="1:14" x14ac:dyDescent="0.25">
      <c r="A435" s="20" t="str">
        <f t="shared" si="13"/>
        <v>312NEUTRAL</v>
      </c>
      <c r="B435" s="20">
        <v>15383688961</v>
      </c>
      <c r="C435" s="20">
        <v>31</v>
      </c>
      <c r="D435" s="20">
        <v>2</v>
      </c>
      <c r="E435" s="20">
        <v>4001</v>
      </c>
      <c r="F435" s="20" t="s">
        <v>21</v>
      </c>
      <c r="G435" s="20" t="s">
        <v>20</v>
      </c>
      <c r="H435" s="20"/>
      <c r="I435" s="20">
        <v>1.52478846495496E-2</v>
      </c>
      <c r="J435" s="20">
        <v>2.1936629250682401E-2</v>
      </c>
      <c r="K435" s="20">
        <v>-6.6887446011327702E-3</v>
      </c>
      <c r="L435" s="20">
        <v>1.39166256437017E-2</v>
      </c>
      <c r="M435" s="20">
        <v>2.9164510293251299E-2</v>
      </c>
      <c r="N435" s="20">
        <v>3006920</v>
      </c>
    </row>
    <row r="436" spans="1:14" x14ac:dyDescent="0.25">
      <c r="A436" s="20" t="str">
        <f t="shared" si="13"/>
        <v>312OPTIMISTIC_90</v>
      </c>
      <c r="B436" s="20">
        <v>34607532961</v>
      </c>
      <c r="C436" s="20">
        <v>31</v>
      </c>
      <c r="D436" s="20">
        <v>2</v>
      </c>
      <c r="E436" s="20">
        <v>6001</v>
      </c>
      <c r="F436" s="20" t="s">
        <v>22</v>
      </c>
      <c r="G436" s="20" t="s">
        <v>20</v>
      </c>
      <c r="H436" s="20"/>
      <c r="I436" s="20">
        <v>2.8469567113385798E-2</v>
      </c>
      <c r="J436" s="20">
        <v>2.7421748011001699E-2</v>
      </c>
      <c r="K436" s="20">
        <v>1.0478191023841599E-3</v>
      </c>
      <c r="L436" s="20">
        <v>1.5535803412484299E-2</v>
      </c>
      <c r="M436" s="20">
        <v>4.4005370525870099E-2</v>
      </c>
      <c r="N436" s="20">
        <v>3006920</v>
      </c>
    </row>
    <row r="437" spans="1:14" x14ac:dyDescent="0.25">
      <c r="A437" s="20" t="str">
        <f t="shared" si="13"/>
        <v>314PESSIMISTIC_10</v>
      </c>
      <c r="B437" s="20">
        <v>1.4805910843893092E+19</v>
      </c>
      <c r="C437" s="20">
        <v>31</v>
      </c>
      <c r="D437" s="20">
        <v>4</v>
      </c>
      <c r="E437" s="20">
        <v>2001</v>
      </c>
      <c r="F437" s="20" t="s">
        <v>19</v>
      </c>
      <c r="G437" s="20" t="s">
        <v>20</v>
      </c>
      <c r="H437" s="20"/>
      <c r="I437" s="20">
        <v>2.1994993317705901E-2</v>
      </c>
      <c r="J437" s="20">
        <v>1.5021719217296101E-2</v>
      </c>
      <c r="K437" s="20">
        <v>6.97327410040982E-3</v>
      </c>
      <c r="L437" s="20">
        <v>1.52465012977049E-2</v>
      </c>
      <c r="M437" s="20">
        <v>3.7241494615410799E-2</v>
      </c>
      <c r="N437" s="20">
        <v>6234980</v>
      </c>
    </row>
    <row r="438" spans="1:14" x14ac:dyDescent="0.25">
      <c r="A438" s="20" t="str">
        <f t="shared" si="13"/>
        <v>314NEUTRAL</v>
      </c>
      <c r="B438" s="20">
        <v>2.3665788604879326E+20</v>
      </c>
      <c r="C438" s="20">
        <v>31</v>
      </c>
      <c r="D438" s="20">
        <v>4</v>
      </c>
      <c r="E438" s="20">
        <v>4001</v>
      </c>
      <c r="F438" s="20" t="s">
        <v>21</v>
      </c>
      <c r="G438" s="20" t="s">
        <v>20</v>
      </c>
      <c r="H438" s="20"/>
      <c r="I438" s="20">
        <v>4.5651610976978403E-2</v>
      </c>
      <c r="J438" s="20">
        <v>2.20293483376892E-2</v>
      </c>
      <c r="K438" s="20">
        <v>2.3622262639289199E-2</v>
      </c>
      <c r="L438" s="20">
        <v>1.77460131380173E-2</v>
      </c>
      <c r="M438" s="20">
        <v>6.3397624114995707E-2</v>
      </c>
      <c r="N438" s="20">
        <v>6234980</v>
      </c>
    </row>
    <row r="439" spans="1:14" x14ac:dyDescent="0.25">
      <c r="A439" s="20" t="str">
        <f t="shared" si="13"/>
        <v>314OPTIMISTIC_90</v>
      </c>
      <c r="B439" s="20">
        <v>1.1976813376467013E+21</v>
      </c>
      <c r="C439" s="20">
        <v>31</v>
      </c>
      <c r="D439" s="20">
        <v>4</v>
      </c>
      <c r="E439" s="20">
        <v>6001</v>
      </c>
      <c r="F439" s="20" t="s">
        <v>22</v>
      </c>
      <c r="G439" s="20" t="s">
        <v>20</v>
      </c>
      <c r="H439" s="20"/>
      <c r="I439" s="20">
        <v>7.6379709921163094E-2</v>
      </c>
      <c r="J439" s="20">
        <v>2.4769786885110601E-2</v>
      </c>
      <c r="K439" s="20">
        <v>5.1609923036052399E-2</v>
      </c>
      <c r="L439" s="20">
        <v>2.1559346876750599E-2</v>
      </c>
      <c r="M439" s="20">
        <v>9.793905679791369E-2</v>
      </c>
      <c r="N439" s="20">
        <v>6234980</v>
      </c>
    </row>
    <row r="440" spans="1:14" x14ac:dyDescent="0.25">
      <c r="A440" s="20" t="str">
        <f t="shared" si="13"/>
        <v>313PESSIMISTIC_10</v>
      </c>
      <c r="B440" s="20">
        <v>238685670775791</v>
      </c>
      <c r="C440" s="20">
        <v>31</v>
      </c>
      <c r="D440" s="20">
        <v>3</v>
      </c>
      <c r="E440" s="20">
        <v>2001</v>
      </c>
      <c r="F440" s="20" t="s">
        <v>19</v>
      </c>
      <c r="G440" s="20" t="s">
        <v>20</v>
      </c>
      <c r="H440" s="20"/>
      <c r="I440" s="20">
        <v>1.25027556918186E-2</v>
      </c>
      <c r="J440" s="20">
        <v>1.4926781426415099E-2</v>
      </c>
      <c r="K440" s="20">
        <v>-2.4240257345964299E-3</v>
      </c>
      <c r="L440" s="20">
        <v>1.3758995625794799E-2</v>
      </c>
      <c r="M440" s="20">
        <v>2.6261751317613401E-2</v>
      </c>
      <c r="N440" s="20">
        <v>9248860</v>
      </c>
    </row>
    <row r="441" spans="1:14" x14ac:dyDescent="0.25">
      <c r="A441" s="20" t="str">
        <f t="shared" si="13"/>
        <v>313NEUTRAL</v>
      </c>
      <c r="B441" s="20">
        <v>1908054325521791</v>
      </c>
      <c r="C441" s="20">
        <v>31</v>
      </c>
      <c r="D441" s="20">
        <v>3</v>
      </c>
      <c r="E441" s="20">
        <v>4001</v>
      </c>
      <c r="F441" s="20" t="s">
        <v>21</v>
      </c>
      <c r="G441" s="20" t="s">
        <v>20</v>
      </c>
      <c r="H441" s="20"/>
      <c r="I441" s="20">
        <v>2.7604222376791599E-2</v>
      </c>
      <c r="J441" s="20">
        <v>2.1534303132776999E-2</v>
      </c>
      <c r="K441" s="20">
        <v>6.0699192440145603E-3</v>
      </c>
      <c r="L441" s="20">
        <v>1.54661461959834E-2</v>
      </c>
      <c r="M441" s="20">
        <v>4.3070368572774999E-2</v>
      </c>
      <c r="N441" s="20">
        <v>9248860</v>
      </c>
    </row>
    <row r="442" spans="1:14" x14ac:dyDescent="0.25">
      <c r="A442" s="20" t="str">
        <f t="shared" si="13"/>
        <v>313OPTIMISTIC_90</v>
      </c>
      <c r="B442" s="20">
        <v>6438073964267791</v>
      </c>
      <c r="C442" s="20">
        <v>31</v>
      </c>
      <c r="D442" s="20">
        <v>3</v>
      </c>
      <c r="E442" s="20">
        <v>6001</v>
      </c>
      <c r="F442" s="20" t="s">
        <v>22</v>
      </c>
      <c r="G442" s="20" t="s">
        <v>20</v>
      </c>
      <c r="H442" s="20"/>
      <c r="I442" s="20">
        <v>4.7504673551446101E-2</v>
      </c>
      <c r="J442" s="20">
        <v>2.5309827891361901E-2</v>
      </c>
      <c r="K442" s="20">
        <v>2.21948456600842E-2</v>
      </c>
      <c r="L442" s="20">
        <v>1.79375664286535E-2</v>
      </c>
      <c r="M442" s="20">
        <v>6.5442239980099598E-2</v>
      </c>
      <c r="N442" s="20">
        <v>9248860</v>
      </c>
    </row>
    <row r="443" spans="1:14" x14ac:dyDescent="0.25">
      <c r="A443" s="20" t="str">
        <f t="shared" si="13"/>
        <v>321PESSIMISTIC_10</v>
      </c>
      <c r="B443" s="20">
        <v>64032</v>
      </c>
      <c r="C443" s="20">
        <v>32</v>
      </c>
      <c r="D443" s="20">
        <v>1</v>
      </c>
      <c r="E443" s="20">
        <v>2001</v>
      </c>
      <c r="F443" s="20" t="s">
        <v>19</v>
      </c>
      <c r="G443" s="20" t="s">
        <v>20</v>
      </c>
      <c r="H443" s="20"/>
      <c r="I443" s="21">
        <v>-2.2240858626143499E-4</v>
      </c>
      <c r="J443" s="20">
        <v>1.46792052934074E-2</v>
      </c>
      <c r="K443" s="20">
        <v>-1.49016138796689E-2</v>
      </c>
      <c r="L443" s="20">
        <v>1.26135811506136E-2</v>
      </c>
      <c r="M443" s="20">
        <v>1.2391172564352165E-2</v>
      </c>
      <c r="N443" s="20">
        <v>3477</v>
      </c>
    </row>
    <row r="444" spans="1:14" x14ac:dyDescent="0.25">
      <c r="A444" s="20" t="str">
        <f t="shared" si="13"/>
        <v>321NEUTRAL</v>
      </c>
      <c r="B444" s="20">
        <v>128032</v>
      </c>
      <c r="C444" s="20">
        <v>32</v>
      </c>
      <c r="D444" s="20">
        <v>1</v>
      </c>
      <c r="E444" s="20">
        <v>4001</v>
      </c>
      <c r="F444" s="20" t="s">
        <v>21</v>
      </c>
      <c r="G444" s="20" t="s">
        <v>20</v>
      </c>
      <c r="H444" s="20"/>
      <c r="I444" s="20">
        <v>1.2398357257204101E-2</v>
      </c>
      <c r="J444" s="20">
        <v>2.4563052643377901E-2</v>
      </c>
      <c r="K444" s="20">
        <v>-1.2164695386173799E-2</v>
      </c>
      <c r="L444" s="20">
        <v>1.3588937876122901E-2</v>
      </c>
      <c r="M444" s="20">
        <v>2.5987295133327003E-2</v>
      </c>
      <c r="N444" s="20">
        <v>3477</v>
      </c>
    </row>
    <row r="445" spans="1:14" x14ac:dyDescent="0.25">
      <c r="A445" s="20" t="str">
        <f t="shared" si="13"/>
        <v>321OPTIMISTIC_90</v>
      </c>
      <c r="B445" s="20">
        <v>192032</v>
      </c>
      <c r="C445" s="20">
        <v>32</v>
      </c>
      <c r="D445" s="20">
        <v>1</v>
      </c>
      <c r="E445" s="20">
        <v>6001</v>
      </c>
      <c r="F445" s="20" t="s">
        <v>22</v>
      </c>
      <c r="G445" s="20" t="s">
        <v>20</v>
      </c>
      <c r="H445" s="20"/>
      <c r="I445" s="20">
        <v>2.92426015676263E-2</v>
      </c>
      <c r="J445" s="20">
        <v>2.8827386814597799E-2</v>
      </c>
      <c r="K445" s="21">
        <v>4.1521475302852502E-4</v>
      </c>
      <c r="L445" s="20">
        <v>1.5647328486686801E-2</v>
      </c>
      <c r="M445" s="20">
        <v>4.4889930054313104E-2</v>
      </c>
      <c r="N445" s="20">
        <v>3477</v>
      </c>
    </row>
    <row r="446" spans="1:14" x14ac:dyDescent="0.25">
      <c r="A446" s="20" t="str">
        <f t="shared" si="13"/>
        <v>327PESSIMISTIC_10</v>
      </c>
      <c r="B446" s="20">
        <v>4.4134627828881241E+33</v>
      </c>
      <c r="C446" s="20">
        <v>32</v>
      </c>
      <c r="D446" s="20">
        <v>7</v>
      </c>
      <c r="E446" s="20">
        <v>2001</v>
      </c>
      <c r="F446" s="20" t="s">
        <v>19</v>
      </c>
      <c r="G446" s="20" t="s">
        <v>20</v>
      </c>
      <c r="H446" s="20"/>
      <c r="I446" s="20">
        <v>4.16290007372217E-2</v>
      </c>
      <c r="J446" s="20">
        <v>1.4888020900657601E-2</v>
      </c>
      <c r="K446" s="20">
        <v>2.6740979836564E-2</v>
      </c>
      <c r="L446" s="20">
        <v>1.67786947586877E-2</v>
      </c>
      <c r="M446" s="20">
        <v>5.8407695495909399E-2</v>
      </c>
      <c r="N446" s="20">
        <v>55936</v>
      </c>
    </row>
    <row r="447" spans="1:14" x14ac:dyDescent="0.25">
      <c r="A447" s="20" t="str">
        <f t="shared" si="13"/>
        <v>327NEUTRAL</v>
      </c>
      <c r="B447" s="20">
        <v>5.6393585501955338E+35</v>
      </c>
      <c r="C447" s="20">
        <v>32</v>
      </c>
      <c r="D447" s="20">
        <v>7</v>
      </c>
      <c r="E447" s="20">
        <v>4001</v>
      </c>
      <c r="F447" s="20" t="s">
        <v>21</v>
      </c>
      <c r="G447" s="20" t="s">
        <v>20</v>
      </c>
      <c r="H447" s="20"/>
      <c r="I447" s="20">
        <v>8.6774608895012706E-2</v>
      </c>
      <c r="J447" s="20">
        <v>2.3208344978162598E-2</v>
      </c>
      <c r="K447" s="20">
        <v>6.3566263916850094E-2</v>
      </c>
      <c r="L447" s="20">
        <v>2.0882098473244098E-2</v>
      </c>
      <c r="M447" s="20">
        <v>0.1076567073682568</v>
      </c>
      <c r="N447" s="20">
        <v>55936</v>
      </c>
    </row>
    <row r="448" spans="1:14" x14ac:dyDescent="0.25">
      <c r="A448" s="20" t="str">
        <f t="shared" si="13"/>
        <v>327OPTIMISTIC_90</v>
      </c>
      <c r="B448" s="20">
        <v>9.6297549478241843E+36</v>
      </c>
      <c r="C448" s="20">
        <v>32</v>
      </c>
      <c r="D448" s="20">
        <v>7</v>
      </c>
      <c r="E448" s="20">
        <v>6001</v>
      </c>
      <c r="F448" s="20" t="s">
        <v>22</v>
      </c>
      <c r="G448" s="20" t="s">
        <v>20</v>
      </c>
      <c r="H448" s="20"/>
      <c r="I448" s="20">
        <v>0.12507238286096101</v>
      </c>
      <c r="J448" s="20">
        <v>2.42791954167569E-2</v>
      </c>
      <c r="K448" s="20">
        <v>0.100793187444204</v>
      </c>
      <c r="L448" s="20">
        <v>2.47132596704547E-2</v>
      </c>
      <c r="M448" s="20">
        <v>0.14978564253141571</v>
      </c>
      <c r="N448" s="20">
        <v>55936</v>
      </c>
    </row>
    <row r="449" spans="1:14" x14ac:dyDescent="0.25">
      <c r="A449" s="20" t="str">
        <f t="shared" si="13"/>
        <v>326PESSIMISTIC_10</v>
      </c>
      <c r="B449" s="20">
        <v>6.8925893036108892E+28</v>
      </c>
      <c r="C449" s="20">
        <v>32</v>
      </c>
      <c r="D449" s="20">
        <v>6</v>
      </c>
      <c r="E449" s="20">
        <v>2001</v>
      </c>
      <c r="F449" s="20" t="s">
        <v>19</v>
      </c>
      <c r="G449" s="20" t="s">
        <v>20</v>
      </c>
      <c r="H449" s="20"/>
      <c r="I449" s="20">
        <v>3.3489918447805397E-2</v>
      </c>
      <c r="J449" s="20">
        <v>1.52816223212726E-2</v>
      </c>
      <c r="K449" s="20">
        <v>1.82082961265328E-2</v>
      </c>
      <c r="L449" s="20">
        <v>1.61139147674681E-2</v>
      </c>
      <c r="M449" s="20">
        <v>4.9603833215273493E-2</v>
      </c>
      <c r="N449" s="20">
        <v>528865</v>
      </c>
    </row>
    <row r="450" spans="1:14" x14ac:dyDescent="0.25">
      <c r="A450" s="20" t="str">
        <f t="shared" si="13"/>
        <v>326NEUTRAL</v>
      </c>
      <c r="B450" s="20">
        <v>4.4046477054139074E+30</v>
      </c>
      <c r="C450" s="20">
        <v>32</v>
      </c>
      <c r="D450" s="20">
        <v>6</v>
      </c>
      <c r="E450" s="20">
        <v>4001</v>
      </c>
      <c r="F450" s="20" t="s">
        <v>21</v>
      </c>
      <c r="G450" s="20" t="s">
        <v>20</v>
      </c>
      <c r="H450" s="20"/>
      <c r="I450" s="20">
        <v>6.7089323723680705E-2</v>
      </c>
      <c r="J450" s="20">
        <v>2.27327460293473E-2</v>
      </c>
      <c r="K450" s="20">
        <v>4.43565776943333E-2</v>
      </c>
      <c r="L450" s="20">
        <v>1.9343370754670498E-2</v>
      </c>
      <c r="M450" s="20">
        <v>8.6432694478351196E-2</v>
      </c>
      <c r="N450" s="20">
        <v>528865</v>
      </c>
    </row>
    <row r="451" spans="1:14" x14ac:dyDescent="0.25">
      <c r="A451" s="20" t="str">
        <f t="shared" ref="A451:A514" si="14">C451&amp;D451&amp;F451</f>
        <v>326OPTIMISTIC_90</v>
      </c>
      <c r="B451" s="20">
        <v>5.014661591726475E+31</v>
      </c>
      <c r="C451" s="20">
        <v>32</v>
      </c>
      <c r="D451" s="20">
        <v>6</v>
      </c>
      <c r="E451" s="20">
        <v>6001</v>
      </c>
      <c r="F451" s="20" t="s">
        <v>22</v>
      </c>
      <c r="G451" s="20" t="s">
        <v>20</v>
      </c>
      <c r="H451" s="20"/>
      <c r="I451" s="20">
        <v>0.10484740443446799</v>
      </c>
      <c r="J451" s="20">
        <v>2.43916370610699E-2</v>
      </c>
      <c r="K451" s="20">
        <v>8.0455767373398102E-2</v>
      </c>
      <c r="L451" s="20">
        <v>2.4074656446208102E-2</v>
      </c>
      <c r="M451" s="20">
        <v>0.12892206088067609</v>
      </c>
      <c r="N451" s="20">
        <v>528865</v>
      </c>
    </row>
    <row r="452" spans="1:14" x14ac:dyDescent="0.25">
      <c r="A452" s="20" t="str">
        <f t="shared" si="14"/>
        <v>325PESSIMISTIC_10</v>
      </c>
      <c r="B452" s="20">
        <v>1.0764288642570728E+24</v>
      </c>
      <c r="C452" s="20">
        <v>32</v>
      </c>
      <c r="D452" s="20">
        <v>5</v>
      </c>
      <c r="E452" s="20">
        <v>2001</v>
      </c>
      <c r="F452" s="20" t="s">
        <v>19</v>
      </c>
      <c r="G452" s="20" t="s">
        <v>20</v>
      </c>
      <c r="H452" s="20"/>
      <c r="I452" s="20">
        <v>2.8818094565523599E-2</v>
      </c>
      <c r="J452" s="20">
        <v>1.54713194245177E-2</v>
      </c>
      <c r="K452" s="20">
        <v>1.33467751410059E-2</v>
      </c>
      <c r="L452" s="20">
        <v>1.61220765679553E-2</v>
      </c>
      <c r="M452" s="20">
        <v>4.4940171133478896E-2</v>
      </c>
      <c r="N452" s="20">
        <v>1596000</v>
      </c>
    </row>
    <row r="453" spans="1:14" x14ac:dyDescent="0.25">
      <c r="A453" s="20" t="str">
        <f t="shared" si="14"/>
        <v>325NEUTRAL</v>
      </c>
      <c r="B453" s="20">
        <v>3.4402709521165859E+25</v>
      </c>
      <c r="C453" s="20">
        <v>32</v>
      </c>
      <c r="D453" s="20">
        <v>5</v>
      </c>
      <c r="E453" s="20">
        <v>4001</v>
      </c>
      <c r="F453" s="20" t="s">
        <v>21</v>
      </c>
      <c r="G453" s="20" t="s">
        <v>20</v>
      </c>
      <c r="H453" s="20"/>
      <c r="I453" s="20">
        <v>5.9059706430540003E-2</v>
      </c>
      <c r="J453" s="20">
        <v>2.2172537502689299E-2</v>
      </c>
      <c r="K453" s="20">
        <v>3.6887168927850697E-2</v>
      </c>
      <c r="L453" s="20">
        <v>1.9193663316496301E-2</v>
      </c>
      <c r="M453" s="20">
        <v>7.8253369747036311E-2</v>
      </c>
      <c r="N453" s="20">
        <v>1596000</v>
      </c>
    </row>
    <row r="454" spans="1:14" x14ac:dyDescent="0.25">
      <c r="A454" s="20" t="str">
        <f t="shared" si="14"/>
        <v>325OPTIMISTIC_90</v>
      </c>
      <c r="B454" s="20">
        <v>2.6113676844101373E+26</v>
      </c>
      <c r="C454" s="20">
        <v>32</v>
      </c>
      <c r="D454" s="20">
        <v>5</v>
      </c>
      <c r="E454" s="20">
        <v>6001</v>
      </c>
      <c r="F454" s="20" t="s">
        <v>22</v>
      </c>
      <c r="G454" s="20" t="s">
        <v>20</v>
      </c>
      <c r="H454" s="20"/>
      <c r="I454" s="20">
        <v>9.8897149601724493E-2</v>
      </c>
      <c r="J454" s="20">
        <v>2.4556287914009101E-2</v>
      </c>
      <c r="K454" s="20">
        <v>7.4340861687715407E-2</v>
      </c>
      <c r="L454" s="20">
        <v>2.42915081619638E-2</v>
      </c>
      <c r="M454" s="20">
        <v>0.12318865776368829</v>
      </c>
      <c r="N454" s="20">
        <v>1596000</v>
      </c>
    </row>
    <row r="455" spans="1:14" x14ac:dyDescent="0.25">
      <c r="A455" s="20" t="str">
        <f t="shared" si="14"/>
        <v>322PESSIMISTIC_10</v>
      </c>
      <c r="B455" s="20">
        <v>4100097024</v>
      </c>
      <c r="C455" s="20">
        <v>32</v>
      </c>
      <c r="D455" s="20">
        <v>2</v>
      </c>
      <c r="E455" s="20">
        <v>2001</v>
      </c>
      <c r="F455" s="20" t="s">
        <v>19</v>
      </c>
      <c r="G455" s="20" t="s">
        <v>20</v>
      </c>
      <c r="H455" s="20"/>
      <c r="I455" s="20">
        <v>4.2421261940457297E-3</v>
      </c>
      <c r="J455" s="20">
        <v>1.25324030144484E-2</v>
      </c>
      <c r="K455" s="20">
        <v>-8.2902768204027293E-3</v>
      </c>
      <c r="L455" s="20">
        <v>1.2798750396612799E-2</v>
      </c>
      <c r="M455" s="20">
        <v>1.7040876590658529E-2</v>
      </c>
      <c r="N455" s="20">
        <v>2856574</v>
      </c>
    </row>
    <row r="456" spans="1:14" x14ac:dyDescent="0.25">
      <c r="A456" s="20" t="str">
        <f t="shared" si="14"/>
        <v>322NEUTRAL</v>
      </c>
      <c r="B456" s="20">
        <v>16392193024</v>
      </c>
      <c r="C456" s="20">
        <v>32</v>
      </c>
      <c r="D456" s="20">
        <v>2</v>
      </c>
      <c r="E456" s="20">
        <v>4001</v>
      </c>
      <c r="F456" s="20" t="s">
        <v>21</v>
      </c>
      <c r="G456" s="20" t="s">
        <v>20</v>
      </c>
      <c r="H456" s="20"/>
      <c r="I456" s="20">
        <v>1.5229200305207399E-2</v>
      </c>
      <c r="J456" s="20">
        <v>2.1869662483605602E-2</v>
      </c>
      <c r="K456" s="20">
        <v>-6.6404621783981901E-3</v>
      </c>
      <c r="L456" s="20">
        <v>1.39219196726243E-2</v>
      </c>
      <c r="M456" s="20">
        <v>2.9151119977831701E-2</v>
      </c>
      <c r="N456" s="20">
        <v>2856574</v>
      </c>
    </row>
    <row r="457" spans="1:14" x14ac:dyDescent="0.25">
      <c r="A457" s="20" t="str">
        <f t="shared" si="14"/>
        <v>322OPTIMISTIC_90</v>
      </c>
      <c r="B457" s="20">
        <v>36876289024</v>
      </c>
      <c r="C457" s="20">
        <v>32</v>
      </c>
      <c r="D457" s="20">
        <v>2</v>
      </c>
      <c r="E457" s="20">
        <v>6001</v>
      </c>
      <c r="F457" s="20" t="s">
        <v>22</v>
      </c>
      <c r="G457" s="20" t="s">
        <v>20</v>
      </c>
      <c r="H457" s="20"/>
      <c r="I457" s="20">
        <v>2.8328945503624602E-2</v>
      </c>
      <c r="J457" s="20">
        <v>2.72786442176693E-2</v>
      </c>
      <c r="K457" s="20">
        <v>1.0503012859552901E-3</v>
      </c>
      <c r="L457" s="20">
        <v>1.5525653774692101E-2</v>
      </c>
      <c r="M457" s="20">
        <v>4.3854599278316704E-2</v>
      </c>
      <c r="N457" s="20">
        <v>2856574</v>
      </c>
    </row>
    <row r="458" spans="1:14" x14ac:dyDescent="0.25">
      <c r="A458" s="20" t="str">
        <f t="shared" si="14"/>
        <v>323PESSIMISTIC_10</v>
      </c>
      <c r="B458" s="20">
        <v>262537412640768</v>
      </c>
      <c r="C458" s="20">
        <v>32</v>
      </c>
      <c r="D458" s="20">
        <v>3</v>
      </c>
      <c r="E458" s="20">
        <v>2001</v>
      </c>
      <c r="F458" s="20" t="s">
        <v>19</v>
      </c>
      <c r="G458" s="20" t="s">
        <v>20</v>
      </c>
      <c r="H458" s="20"/>
      <c r="I458" s="20">
        <v>1.27546661251447E-2</v>
      </c>
      <c r="J458" s="20">
        <v>1.5150037138965899E-2</v>
      </c>
      <c r="K458" s="20">
        <v>-2.3953710138211399E-3</v>
      </c>
      <c r="L458" s="20">
        <v>1.3775845165344599E-2</v>
      </c>
      <c r="M458" s="20">
        <v>2.6530511290489299E-2</v>
      </c>
      <c r="N458" s="20">
        <v>8786417</v>
      </c>
    </row>
    <row r="459" spans="1:14" x14ac:dyDescent="0.25">
      <c r="A459" s="20" t="str">
        <f t="shared" si="14"/>
        <v>323NEUTRAL</v>
      </c>
      <c r="B459" s="20">
        <v>2098725257248768</v>
      </c>
      <c r="C459" s="20">
        <v>32</v>
      </c>
      <c r="D459" s="20">
        <v>3</v>
      </c>
      <c r="E459" s="20">
        <v>4001</v>
      </c>
      <c r="F459" s="20" t="s">
        <v>21</v>
      </c>
      <c r="G459" s="20" t="s">
        <v>20</v>
      </c>
      <c r="H459" s="20"/>
      <c r="I459" s="20">
        <v>2.75978574069379E-2</v>
      </c>
      <c r="J459" s="20">
        <v>2.14375925897849E-2</v>
      </c>
      <c r="K459" s="20">
        <v>6.1602648171530296E-3</v>
      </c>
      <c r="L459" s="20">
        <v>1.54725341605286E-2</v>
      </c>
      <c r="M459" s="20">
        <v>4.3070391567466504E-2</v>
      </c>
      <c r="N459" s="20">
        <v>8786417</v>
      </c>
    </row>
    <row r="460" spans="1:14" x14ac:dyDescent="0.25">
      <c r="A460" s="20" t="str">
        <f t="shared" si="14"/>
        <v>323OPTIMISTIC_90</v>
      </c>
      <c r="B460" s="20">
        <v>7081427533856768</v>
      </c>
      <c r="C460" s="20">
        <v>32</v>
      </c>
      <c r="D460" s="20">
        <v>3</v>
      </c>
      <c r="E460" s="20">
        <v>6001</v>
      </c>
      <c r="F460" s="20" t="s">
        <v>22</v>
      </c>
      <c r="G460" s="20" t="s">
        <v>20</v>
      </c>
      <c r="H460" s="20"/>
      <c r="I460" s="20">
        <v>4.7266507233685903E-2</v>
      </c>
      <c r="J460" s="20">
        <v>2.5210285737929401E-2</v>
      </c>
      <c r="K460" s="20">
        <v>2.2056221495756399E-2</v>
      </c>
      <c r="L460" s="20">
        <v>1.79180943204909E-2</v>
      </c>
      <c r="M460" s="20">
        <v>6.5184601554176796E-2</v>
      </c>
      <c r="N460" s="20">
        <v>8786417</v>
      </c>
    </row>
    <row r="461" spans="1:14" x14ac:dyDescent="0.25">
      <c r="A461" s="20" t="str">
        <f t="shared" si="14"/>
        <v>324PESSIMISTIC_10</v>
      </c>
      <c r="B461" s="20">
        <v>1.6810795606213657E+19</v>
      </c>
      <c r="C461" s="20">
        <v>32</v>
      </c>
      <c r="D461" s="20">
        <v>4</v>
      </c>
      <c r="E461" s="20">
        <v>2001</v>
      </c>
      <c r="F461" s="20" t="s">
        <v>19</v>
      </c>
      <c r="G461" s="20" t="s">
        <v>20</v>
      </c>
      <c r="H461" s="20"/>
      <c r="I461" s="20">
        <v>2.2560981821216401E-2</v>
      </c>
      <c r="J461" s="20">
        <v>1.52979048810408E-2</v>
      </c>
      <c r="K461" s="20">
        <v>7.26307694017558E-3</v>
      </c>
      <c r="L461" s="20">
        <v>1.52760721109968E-2</v>
      </c>
      <c r="M461" s="20">
        <v>3.7837053932213205E-2</v>
      </c>
      <c r="N461" s="20">
        <v>5923231</v>
      </c>
    </row>
    <row r="462" spans="1:14" x14ac:dyDescent="0.25">
      <c r="A462" s="20" t="str">
        <f t="shared" si="14"/>
        <v>324NEUTRAL</v>
      </c>
      <c r="B462" s="20">
        <v>2.6870399213607426E+20</v>
      </c>
      <c r="C462" s="20">
        <v>32</v>
      </c>
      <c r="D462" s="20">
        <v>4</v>
      </c>
      <c r="E462" s="20">
        <v>4001</v>
      </c>
      <c r="F462" s="20" t="s">
        <v>21</v>
      </c>
      <c r="G462" s="20" t="s">
        <v>20</v>
      </c>
      <c r="H462" s="20"/>
      <c r="I462" s="20">
        <v>4.55960077443524E-2</v>
      </c>
      <c r="J462" s="20">
        <v>2.1859074150313899E-2</v>
      </c>
      <c r="K462" s="20">
        <v>2.3736933594038501E-2</v>
      </c>
      <c r="L462" s="20">
        <v>1.7753788634264099E-2</v>
      </c>
      <c r="M462" s="20">
        <v>6.3349796378616499E-2</v>
      </c>
      <c r="N462" s="20">
        <v>5923231</v>
      </c>
    </row>
    <row r="463" spans="1:14" x14ac:dyDescent="0.25">
      <c r="A463" s="20" t="str">
        <f t="shared" si="14"/>
        <v>324OPTIMISTIC_90</v>
      </c>
      <c r="B463" s="20">
        <v>1.3598606921815829E+21</v>
      </c>
      <c r="C463" s="20">
        <v>32</v>
      </c>
      <c r="D463" s="20">
        <v>4</v>
      </c>
      <c r="E463" s="20">
        <v>6001</v>
      </c>
      <c r="F463" s="20" t="s">
        <v>22</v>
      </c>
      <c r="G463" s="20" t="s">
        <v>20</v>
      </c>
      <c r="H463" s="20"/>
      <c r="I463" s="20">
        <v>7.5902107382388395E-2</v>
      </c>
      <c r="J463" s="20">
        <v>2.4718379336338799E-2</v>
      </c>
      <c r="K463" s="20">
        <v>5.1183728046049599E-2</v>
      </c>
      <c r="L463" s="20">
        <v>2.1520620881710899E-2</v>
      </c>
      <c r="M463" s="20">
        <v>9.7422728264099298E-2</v>
      </c>
      <c r="N463" s="20">
        <v>5923231</v>
      </c>
    </row>
    <row r="464" spans="1:14" x14ac:dyDescent="0.25">
      <c r="A464" s="20" t="str">
        <f t="shared" si="14"/>
        <v>331PESSIMISTIC_10</v>
      </c>
      <c r="B464" s="20">
        <v>66033</v>
      </c>
      <c r="C464" s="20">
        <v>33</v>
      </c>
      <c r="D464" s="20">
        <v>1</v>
      </c>
      <c r="E464" s="20">
        <v>2001</v>
      </c>
      <c r="F464" s="20" t="s">
        <v>19</v>
      </c>
      <c r="G464" s="20" t="s">
        <v>20</v>
      </c>
      <c r="H464" s="20"/>
      <c r="I464" s="21">
        <v>-1.0302268211559401E-4</v>
      </c>
      <c r="J464" s="20">
        <v>1.47679630015231E-2</v>
      </c>
      <c r="K464" s="20">
        <v>-1.4870985683638699E-2</v>
      </c>
      <c r="L464" s="20">
        <v>1.2594281299894801E-2</v>
      </c>
      <c r="M464" s="20">
        <v>1.2491258617779206E-2</v>
      </c>
      <c r="N464" s="20">
        <v>3294</v>
      </c>
    </row>
    <row r="465" spans="1:14" x14ac:dyDescent="0.25">
      <c r="A465" s="20" t="str">
        <f t="shared" si="14"/>
        <v>331NEUTRAL</v>
      </c>
      <c r="B465" s="20">
        <v>132033</v>
      </c>
      <c r="C465" s="20">
        <v>33</v>
      </c>
      <c r="D465" s="20">
        <v>1</v>
      </c>
      <c r="E465" s="20">
        <v>4001</v>
      </c>
      <c r="F465" s="20" t="s">
        <v>21</v>
      </c>
      <c r="G465" s="20" t="s">
        <v>20</v>
      </c>
      <c r="H465" s="20"/>
      <c r="I465" s="20">
        <v>1.24676533947527E-2</v>
      </c>
      <c r="J465" s="20">
        <v>2.4836678261009399E-2</v>
      </c>
      <c r="K465" s="20">
        <v>-1.23690248662566E-2</v>
      </c>
      <c r="L465" s="20">
        <v>1.35859556347831E-2</v>
      </c>
      <c r="M465" s="20">
        <v>2.6053609029535799E-2</v>
      </c>
      <c r="N465" s="20">
        <v>3294</v>
      </c>
    </row>
    <row r="466" spans="1:14" x14ac:dyDescent="0.25">
      <c r="A466" s="20" t="str">
        <f t="shared" si="14"/>
        <v>331OPTIMISTIC_90</v>
      </c>
      <c r="B466" s="20">
        <v>198033</v>
      </c>
      <c r="C466" s="20">
        <v>33</v>
      </c>
      <c r="D466" s="20">
        <v>1</v>
      </c>
      <c r="E466" s="20">
        <v>6001</v>
      </c>
      <c r="F466" s="20" t="s">
        <v>22</v>
      </c>
      <c r="G466" s="20" t="s">
        <v>20</v>
      </c>
      <c r="H466" s="20"/>
      <c r="I466" s="20">
        <v>2.9004026183484501E-2</v>
      </c>
      <c r="J466" s="20">
        <v>2.8350246738617999E-2</v>
      </c>
      <c r="K466" s="21">
        <v>6.5377944486644203E-4</v>
      </c>
      <c r="L466" s="20">
        <v>1.56223322091353E-2</v>
      </c>
      <c r="M466" s="20">
        <v>4.4626358392619803E-2</v>
      </c>
      <c r="N466" s="20">
        <v>3294</v>
      </c>
    </row>
    <row r="467" spans="1:14" x14ac:dyDescent="0.25">
      <c r="A467" s="20" t="str">
        <f t="shared" si="14"/>
        <v>337PESSIMISTIC_10</v>
      </c>
      <c r="B467" s="20">
        <v>5.474282426981641E+33</v>
      </c>
      <c r="C467" s="20">
        <v>33</v>
      </c>
      <c r="D467" s="20">
        <v>7</v>
      </c>
      <c r="E467" s="20">
        <v>2001</v>
      </c>
      <c r="F467" s="20" t="s">
        <v>19</v>
      </c>
      <c r="G467" s="20" t="s">
        <v>20</v>
      </c>
      <c r="H467" s="20"/>
      <c r="I467" s="20">
        <v>4.1989672519619999E-2</v>
      </c>
      <c r="J467" s="20">
        <v>1.48836598029997E-2</v>
      </c>
      <c r="K467" s="20">
        <v>2.7106012716620199E-2</v>
      </c>
      <c r="L467" s="20">
        <v>1.6878640628459601E-2</v>
      </c>
      <c r="M467" s="20">
        <v>5.8868313148079596E-2</v>
      </c>
      <c r="N467" s="20">
        <v>52992</v>
      </c>
    </row>
    <row r="468" spans="1:14" x14ac:dyDescent="0.25">
      <c r="A468" s="20" t="str">
        <f t="shared" si="14"/>
        <v>337NEUTRAL</v>
      </c>
      <c r="B468" s="20">
        <v>6.9948344258115898E+35</v>
      </c>
      <c r="C468" s="20">
        <v>33</v>
      </c>
      <c r="D468" s="20">
        <v>7</v>
      </c>
      <c r="E468" s="20">
        <v>4001</v>
      </c>
      <c r="F468" s="20" t="s">
        <v>21</v>
      </c>
      <c r="G468" s="20" t="s">
        <v>20</v>
      </c>
      <c r="H468" s="20"/>
      <c r="I468" s="20">
        <v>8.6402114075898095E-2</v>
      </c>
      <c r="J468" s="20">
        <v>2.2727683816159101E-2</v>
      </c>
      <c r="K468" s="20">
        <v>6.3674430259738901E-2</v>
      </c>
      <c r="L468" s="20">
        <v>2.08668262164452E-2</v>
      </c>
      <c r="M468" s="20">
        <v>0.1072689402923433</v>
      </c>
      <c r="N468" s="20">
        <v>52992</v>
      </c>
    </row>
    <row r="469" spans="1:14" x14ac:dyDescent="0.25">
      <c r="A469" s="20" t="str">
        <f t="shared" si="14"/>
        <v>337OPTIMISTIC_90</v>
      </c>
      <c r="B469" s="20">
        <v>1.1944362257092975E+37</v>
      </c>
      <c r="C469" s="20">
        <v>33</v>
      </c>
      <c r="D469" s="20">
        <v>7</v>
      </c>
      <c r="E469" s="20">
        <v>6001</v>
      </c>
      <c r="F469" s="20" t="s">
        <v>22</v>
      </c>
      <c r="G469" s="20" t="s">
        <v>20</v>
      </c>
      <c r="H469" s="20"/>
      <c r="I469" s="20">
        <v>0.124225445476362</v>
      </c>
      <c r="J469" s="20">
        <v>2.4286637634457198E-2</v>
      </c>
      <c r="K469" s="20">
        <v>9.9938807841905203E-2</v>
      </c>
      <c r="L469" s="20">
        <v>2.4613024980085701E-2</v>
      </c>
      <c r="M469" s="20">
        <v>0.14883847045644769</v>
      </c>
      <c r="N469" s="20">
        <v>52992</v>
      </c>
    </row>
    <row r="470" spans="1:14" x14ac:dyDescent="0.25">
      <c r="A470" s="20" t="str">
        <f t="shared" si="14"/>
        <v>336PESSIMISTIC_10</v>
      </c>
      <c r="B470" s="20">
        <v>8.2902222025072944E+28</v>
      </c>
      <c r="C470" s="20">
        <v>33</v>
      </c>
      <c r="D470" s="20">
        <v>6</v>
      </c>
      <c r="E470" s="20">
        <v>2001</v>
      </c>
      <c r="F470" s="20" t="s">
        <v>19</v>
      </c>
      <c r="G470" s="20" t="s">
        <v>20</v>
      </c>
      <c r="H470" s="20"/>
      <c r="I470" s="20">
        <v>3.3874066650089601E-2</v>
      </c>
      <c r="J470" s="20">
        <v>1.5498861647689601E-2</v>
      </c>
      <c r="K470" s="20">
        <v>1.8375205002399898E-2</v>
      </c>
      <c r="L470" s="20">
        <v>1.61876649361247E-2</v>
      </c>
      <c r="M470" s="20">
        <v>5.0061731586214298E-2</v>
      </c>
      <c r="N470" s="20">
        <v>501030</v>
      </c>
    </row>
    <row r="471" spans="1:14" x14ac:dyDescent="0.25">
      <c r="A471" s="20" t="str">
        <f t="shared" si="14"/>
        <v>336NEUTRAL</v>
      </c>
      <c r="B471" s="20">
        <v>5.297792541115925E+30</v>
      </c>
      <c r="C471" s="20">
        <v>33</v>
      </c>
      <c r="D471" s="20">
        <v>6</v>
      </c>
      <c r="E471" s="20">
        <v>4001</v>
      </c>
      <c r="F471" s="20" t="s">
        <v>21</v>
      </c>
      <c r="G471" s="20" t="s">
        <v>20</v>
      </c>
      <c r="H471" s="20"/>
      <c r="I471" s="20">
        <v>6.6824457073953097E-2</v>
      </c>
      <c r="J471" s="20">
        <v>2.2521334583132501E-2</v>
      </c>
      <c r="K471" s="20">
        <v>4.4303122490820503E-2</v>
      </c>
      <c r="L471" s="20">
        <v>1.9322835977294901E-2</v>
      </c>
      <c r="M471" s="20">
        <v>8.6147293051247992E-2</v>
      </c>
      <c r="N471" s="20">
        <v>501030</v>
      </c>
    </row>
    <row r="472" spans="1:14" x14ac:dyDescent="0.25">
      <c r="A472" s="20" t="str">
        <f t="shared" si="14"/>
        <v>336OPTIMISTIC_90</v>
      </c>
      <c r="B472" s="20">
        <v>6.0315009402942816E+31</v>
      </c>
      <c r="C472" s="20">
        <v>33</v>
      </c>
      <c r="D472" s="20">
        <v>6</v>
      </c>
      <c r="E472" s="20">
        <v>6001</v>
      </c>
      <c r="F472" s="20" t="s">
        <v>22</v>
      </c>
      <c r="G472" s="20" t="s">
        <v>20</v>
      </c>
      <c r="H472" s="20"/>
      <c r="I472" s="20">
        <v>0.104179005409376</v>
      </c>
      <c r="J472" s="20">
        <v>2.4354131126713901E-2</v>
      </c>
      <c r="K472" s="20">
        <v>7.98248742826623E-2</v>
      </c>
      <c r="L472" s="20">
        <v>2.40131554421356E-2</v>
      </c>
      <c r="M472" s="20">
        <v>0.12819216085151158</v>
      </c>
      <c r="N472" s="20">
        <v>501030</v>
      </c>
    </row>
    <row r="473" spans="1:14" x14ac:dyDescent="0.25">
      <c r="A473" s="20" t="str">
        <f t="shared" si="14"/>
        <v>335PESSIMISTIC_10</v>
      </c>
      <c r="B473" s="20">
        <v>1.2554665398372472E+24</v>
      </c>
      <c r="C473" s="20">
        <v>33</v>
      </c>
      <c r="D473" s="20">
        <v>5</v>
      </c>
      <c r="E473" s="20">
        <v>2001</v>
      </c>
      <c r="F473" s="20" t="s">
        <v>19</v>
      </c>
      <c r="G473" s="20" t="s">
        <v>20</v>
      </c>
      <c r="H473" s="20"/>
      <c r="I473" s="20">
        <v>2.9422687556164701E-2</v>
      </c>
      <c r="J473" s="20">
        <v>1.5785476730054399E-2</v>
      </c>
      <c r="K473" s="20">
        <v>1.36372108261102E-2</v>
      </c>
      <c r="L473" s="20">
        <v>1.6168429912410701E-2</v>
      </c>
      <c r="M473" s="20">
        <v>4.5591117468575401E-2</v>
      </c>
      <c r="N473" s="20">
        <v>1512000</v>
      </c>
    </row>
    <row r="474" spans="1:14" x14ac:dyDescent="0.25">
      <c r="A474" s="20" t="str">
        <f t="shared" si="14"/>
        <v>335NEUTRAL</v>
      </c>
      <c r="B474" s="20">
        <v>4.0124760787953962E+25</v>
      </c>
      <c r="C474" s="20">
        <v>33</v>
      </c>
      <c r="D474" s="20">
        <v>5</v>
      </c>
      <c r="E474" s="20">
        <v>4001</v>
      </c>
      <c r="F474" s="20" t="s">
        <v>21</v>
      </c>
      <c r="G474" s="20" t="s">
        <v>20</v>
      </c>
      <c r="H474" s="20"/>
      <c r="I474" s="20">
        <v>5.8889859412850402E-2</v>
      </c>
      <c r="J474" s="20">
        <v>2.1910458355907901E-2</v>
      </c>
      <c r="K474" s="20">
        <v>3.6979401056942397E-2</v>
      </c>
      <c r="L474" s="20">
        <v>1.9198832138434901E-2</v>
      </c>
      <c r="M474" s="20">
        <v>7.8088691551285311E-2</v>
      </c>
      <c r="N474" s="20">
        <v>1512000</v>
      </c>
    </row>
    <row r="475" spans="1:14" x14ac:dyDescent="0.25">
      <c r="A475" s="20" t="str">
        <f t="shared" si="14"/>
        <v>335OPTIMISTIC_90</v>
      </c>
      <c r="B475" s="20">
        <v>3.0457049786117877E+26</v>
      </c>
      <c r="C475" s="20">
        <v>33</v>
      </c>
      <c r="D475" s="20">
        <v>5</v>
      </c>
      <c r="E475" s="20">
        <v>6001</v>
      </c>
      <c r="F475" s="20" t="s">
        <v>22</v>
      </c>
      <c r="G475" s="20" t="s">
        <v>20</v>
      </c>
      <c r="H475" s="20"/>
      <c r="I475" s="20">
        <v>9.8228476267631495E-2</v>
      </c>
      <c r="J475" s="20">
        <v>2.4554930685930201E-2</v>
      </c>
      <c r="K475" s="20">
        <v>7.3673545581701194E-2</v>
      </c>
      <c r="L475" s="20">
        <v>2.4244170940146699E-2</v>
      </c>
      <c r="M475" s="20">
        <v>0.1224726472077782</v>
      </c>
      <c r="N475" s="20">
        <v>1512000</v>
      </c>
    </row>
    <row r="476" spans="1:14" x14ac:dyDescent="0.25">
      <c r="A476" s="20" t="str">
        <f t="shared" si="14"/>
        <v>332PESSIMISTIC_10</v>
      </c>
      <c r="B476" s="20">
        <v>4360357089</v>
      </c>
      <c r="C476" s="20">
        <v>33</v>
      </c>
      <c r="D476" s="20">
        <v>2</v>
      </c>
      <c r="E476" s="20">
        <v>2001</v>
      </c>
      <c r="F476" s="20" t="s">
        <v>19</v>
      </c>
      <c r="G476" s="20" t="s">
        <v>20</v>
      </c>
      <c r="H476" s="20"/>
      <c r="I476" s="20">
        <v>4.4119543145739702E-3</v>
      </c>
      <c r="J476" s="20">
        <v>1.2850647447878E-2</v>
      </c>
      <c r="K476" s="20">
        <v>-8.4386931333040299E-3</v>
      </c>
      <c r="L476" s="20">
        <v>1.28103209859942E-2</v>
      </c>
      <c r="M476" s="20">
        <v>1.722227530056817E-2</v>
      </c>
      <c r="N476" s="20">
        <v>2706228</v>
      </c>
    </row>
    <row r="477" spans="1:14" x14ac:dyDescent="0.25">
      <c r="A477" s="20" t="str">
        <f t="shared" si="14"/>
        <v>332NEUTRAL</v>
      </c>
      <c r="B477" s="20">
        <v>17432713089</v>
      </c>
      <c r="C477" s="20">
        <v>33</v>
      </c>
      <c r="D477" s="20">
        <v>2</v>
      </c>
      <c r="E477" s="20">
        <v>4001</v>
      </c>
      <c r="F477" s="20" t="s">
        <v>21</v>
      </c>
      <c r="G477" s="20" t="s">
        <v>20</v>
      </c>
      <c r="H477" s="20"/>
      <c r="I477" s="20">
        <v>1.52163406646714E-2</v>
      </c>
      <c r="J477" s="20">
        <v>2.1816692913376699E-2</v>
      </c>
      <c r="K477" s="20">
        <v>-6.6003522487052503E-3</v>
      </c>
      <c r="L477" s="20">
        <v>1.3927002392125101E-2</v>
      </c>
      <c r="M477" s="20">
        <v>2.91433430567965E-2</v>
      </c>
      <c r="N477" s="20">
        <v>2706228</v>
      </c>
    </row>
    <row r="478" spans="1:14" x14ac:dyDescent="0.25">
      <c r="A478" s="20" t="str">
        <f t="shared" si="14"/>
        <v>332OPTIMISTIC_90</v>
      </c>
      <c r="B478" s="20">
        <v>39217069089</v>
      </c>
      <c r="C478" s="20">
        <v>33</v>
      </c>
      <c r="D478" s="20">
        <v>2</v>
      </c>
      <c r="E478" s="20">
        <v>6001</v>
      </c>
      <c r="F478" s="20" t="s">
        <v>22</v>
      </c>
      <c r="G478" s="20" t="s">
        <v>20</v>
      </c>
      <c r="H478" s="20"/>
      <c r="I478" s="20">
        <v>2.8191604962827601E-2</v>
      </c>
      <c r="J478" s="20">
        <v>2.7108648443276699E-2</v>
      </c>
      <c r="K478" s="20">
        <v>1.08295651955092E-3</v>
      </c>
      <c r="L478" s="20">
        <v>1.5515068182868399E-2</v>
      </c>
      <c r="M478" s="20">
        <v>4.3706673145695998E-2</v>
      </c>
      <c r="N478" s="20">
        <v>2706228</v>
      </c>
    </row>
    <row r="479" spans="1:14" x14ac:dyDescent="0.25">
      <c r="A479" s="20" t="str">
        <f t="shared" si="14"/>
        <v>334PESSIMISTIC_10</v>
      </c>
      <c r="B479" s="20">
        <v>1.9012713943592554E+19</v>
      </c>
      <c r="C479" s="20">
        <v>33</v>
      </c>
      <c r="D479" s="20">
        <v>4</v>
      </c>
      <c r="E479" s="20">
        <v>2001</v>
      </c>
      <c r="F479" s="20" t="s">
        <v>19</v>
      </c>
      <c r="G479" s="20" t="s">
        <v>20</v>
      </c>
      <c r="H479" s="20"/>
      <c r="I479" s="20">
        <v>2.3063893019730601E-2</v>
      </c>
      <c r="J479" s="20">
        <v>1.5577174481892201E-2</v>
      </c>
      <c r="K479" s="20">
        <v>7.4867185378384403E-3</v>
      </c>
      <c r="L479" s="20">
        <v>1.53171074221442E-2</v>
      </c>
      <c r="M479" s="20">
        <v>3.8381000441874799E-2</v>
      </c>
      <c r="N479" s="20">
        <v>5611482</v>
      </c>
    </row>
    <row r="480" spans="1:14" x14ac:dyDescent="0.25">
      <c r="A480" s="20" t="str">
        <f t="shared" si="14"/>
        <v>334NEUTRAL</v>
      </c>
      <c r="B480" s="20">
        <v>3.0389948564339189E+20</v>
      </c>
      <c r="C480" s="20">
        <v>33</v>
      </c>
      <c r="D480" s="20">
        <v>4</v>
      </c>
      <c r="E480" s="20">
        <v>4001</v>
      </c>
      <c r="F480" s="20" t="s">
        <v>21</v>
      </c>
      <c r="G480" s="20" t="s">
        <v>20</v>
      </c>
      <c r="H480" s="20"/>
      <c r="I480" s="20">
        <v>4.5530428492085398E-2</v>
      </c>
      <c r="J480" s="20">
        <v>2.1706848177076101E-2</v>
      </c>
      <c r="K480" s="20">
        <v>2.38235803150093E-2</v>
      </c>
      <c r="L480" s="20">
        <v>1.7759841731777901E-2</v>
      </c>
      <c r="M480" s="20">
        <v>6.3290270223863299E-2</v>
      </c>
      <c r="N480" s="20">
        <v>5611482</v>
      </c>
    </row>
    <row r="481" spans="1:14" x14ac:dyDescent="0.25">
      <c r="A481" s="20" t="str">
        <f t="shared" si="14"/>
        <v>334OPTIMISTIC_90</v>
      </c>
      <c r="B481" s="20">
        <v>1.5379785079313992E+21</v>
      </c>
      <c r="C481" s="20">
        <v>33</v>
      </c>
      <c r="D481" s="20">
        <v>4</v>
      </c>
      <c r="E481" s="20">
        <v>6001</v>
      </c>
      <c r="F481" s="20" t="s">
        <v>22</v>
      </c>
      <c r="G481" s="20" t="s">
        <v>20</v>
      </c>
      <c r="H481" s="20"/>
      <c r="I481" s="20">
        <v>7.5459041095094298E-2</v>
      </c>
      <c r="J481" s="20">
        <v>2.4699876078776401E-2</v>
      </c>
      <c r="K481" s="20">
        <v>5.07591650163179E-2</v>
      </c>
      <c r="L481" s="20">
        <v>2.1486513176339601E-2</v>
      </c>
      <c r="M481" s="20">
        <v>9.6945554271433892E-2</v>
      </c>
      <c r="N481" s="20">
        <v>5611482</v>
      </c>
    </row>
    <row r="482" spans="1:14" x14ac:dyDescent="0.25">
      <c r="A482" s="20" t="str">
        <f t="shared" si="14"/>
        <v>333PESSIMISTIC_10</v>
      </c>
      <c r="B482" s="20">
        <v>287927459657937</v>
      </c>
      <c r="C482" s="20">
        <v>33</v>
      </c>
      <c r="D482" s="20">
        <v>3</v>
      </c>
      <c r="E482" s="20">
        <v>2001</v>
      </c>
      <c r="F482" s="20" t="s">
        <v>19</v>
      </c>
      <c r="G482" s="20" t="s">
        <v>20</v>
      </c>
      <c r="H482" s="20"/>
      <c r="I482" s="20">
        <v>1.2989093117219099E-2</v>
      </c>
      <c r="J482" s="20">
        <v>1.5346704092043801E-2</v>
      </c>
      <c r="K482" s="20">
        <v>-2.3576109748246702E-3</v>
      </c>
      <c r="L482" s="20">
        <v>1.3795575445146899E-2</v>
      </c>
      <c r="M482" s="20">
        <v>2.6784668562365999E-2</v>
      </c>
      <c r="N482" s="20">
        <v>8323974</v>
      </c>
    </row>
    <row r="483" spans="1:14" x14ac:dyDescent="0.25">
      <c r="A483" s="20" t="str">
        <f t="shared" si="14"/>
        <v>333NEUTRAL</v>
      </c>
      <c r="B483" s="20">
        <v>2301693407279937</v>
      </c>
      <c r="C483" s="20">
        <v>33</v>
      </c>
      <c r="D483" s="20">
        <v>3</v>
      </c>
      <c r="E483" s="20">
        <v>4001</v>
      </c>
      <c r="F483" s="20" t="s">
        <v>21</v>
      </c>
      <c r="G483" s="20" t="s">
        <v>20</v>
      </c>
      <c r="H483" s="20"/>
      <c r="I483" s="20">
        <v>2.7595911753152302E-2</v>
      </c>
      <c r="J483" s="20">
        <v>2.1348997388062702E-2</v>
      </c>
      <c r="K483" s="20">
        <v>6.2469143650896097E-3</v>
      </c>
      <c r="L483" s="20">
        <v>1.54785539727334E-2</v>
      </c>
      <c r="M483" s="20">
        <v>4.3074465725885705E-2</v>
      </c>
      <c r="N483" s="20">
        <v>8323974</v>
      </c>
    </row>
    <row r="484" spans="1:14" x14ac:dyDescent="0.25">
      <c r="A484" s="20" t="str">
        <f t="shared" si="14"/>
        <v>333OPTIMISTIC_90</v>
      </c>
      <c r="B484" s="20">
        <v>7766273842901937</v>
      </c>
      <c r="C484" s="20">
        <v>33</v>
      </c>
      <c r="D484" s="20">
        <v>3</v>
      </c>
      <c r="E484" s="20">
        <v>6001</v>
      </c>
      <c r="F484" s="20" t="s">
        <v>22</v>
      </c>
      <c r="G484" s="20" t="s">
        <v>20</v>
      </c>
      <c r="H484" s="20"/>
      <c r="I484" s="20">
        <v>4.7043589824228203E-2</v>
      </c>
      <c r="J484" s="20">
        <v>2.5109145163436999E-2</v>
      </c>
      <c r="K484" s="20">
        <v>2.19344446607911E-2</v>
      </c>
      <c r="L484" s="20">
        <v>1.7899793672101399E-2</v>
      </c>
      <c r="M484" s="20">
        <v>6.494338349632961E-2</v>
      </c>
      <c r="N484" s="20">
        <v>8323974</v>
      </c>
    </row>
    <row r="485" spans="1:14" x14ac:dyDescent="0.25">
      <c r="A485" s="20" t="str">
        <f t="shared" si="14"/>
        <v>341PESSIMISTIC_10</v>
      </c>
      <c r="B485" s="20">
        <v>68034</v>
      </c>
      <c r="C485" s="20">
        <v>34</v>
      </c>
      <c r="D485" s="20">
        <v>1</v>
      </c>
      <c r="E485" s="20">
        <v>2001</v>
      </c>
      <c r="F485" s="20" t="s">
        <v>19</v>
      </c>
      <c r="G485" s="20" t="s">
        <v>20</v>
      </c>
      <c r="H485" s="20"/>
      <c r="I485" s="21">
        <v>-5.65619501332603E-5</v>
      </c>
      <c r="J485" s="20">
        <v>1.4776747481172799E-2</v>
      </c>
      <c r="K485" s="20">
        <v>-1.48333094313061E-2</v>
      </c>
      <c r="L485" s="20">
        <v>1.2579936361984101E-2</v>
      </c>
      <c r="M485" s="20">
        <v>1.252337441185084E-2</v>
      </c>
      <c r="N485" s="20">
        <v>3111</v>
      </c>
    </row>
    <row r="486" spans="1:14" x14ac:dyDescent="0.25">
      <c r="A486" s="20" t="str">
        <f t="shared" si="14"/>
        <v>341NEUTRAL</v>
      </c>
      <c r="B486" s="20">
        <v>136034</v>
      </c>
      <c r="C486" s="20">
        <v>34</v>
      </c>
      <c r="D486" s="20">
        <v>1</v>
      </c>
      <c r="E486" s="20">
        <v>4001</v>
      </c>
      <c r="F486" s="20" t="s">
        <v>21</v>
      </c>
      <c r="G486" s="20" t="s">
        <v>20</v>
      </c>
      <c r="H486" s="20"/>
      <c r="I486" s="20">
        <v>1.25810932831775E-2</v>
      </c>
      <c r="J486" s="20">
        <v>2.46922168145975E-2</v>
      </c>
      <c r="K486" s="20">
        <v>-1.2111123531419901E-2</v>
      </c>
      <c r="L486" s="20">
        <v>1.36144954576599E-2</v>
      </c>
      <c r="M486" s="20">
        <v>2.6195588740837401E-2</v>
      </c>
      <c r="N486" s="20">
        <v>3111</v>
      </c>
    </row>
    <row r="487" spans="1:14" x14ac:dyDescent="0.25">
      <c r="A487" s="20" t="str">
        <f t="shared" si="14"/>
        <v>341OPTIMISTIC_90</v>
      </c>
      <c r="B487" s="20">
        <v>204034</v>
      </c>
      <c r="C487" s="20">
        <v>34</v>
      </c>
      <c r="D487" s="20">
        <v>1</v>
      </c>
      <c r="E487" s="20">
        <v>6001</v>
      </c>
      <c r="F487" s="20" t="s">
        <v>22</v>
      </c>
      <c r="G487" s="20" t="s">
        <v>20</v>
      </c>
      <c r="H487" s="20"/>
      <c r="I487" s="20">
        <v>2.8801713730551799E-2</v>
      </c>
      <c r="J487" s="20">
        <v>2.7945948277525699E-2</v>
      </c>
      <c r="K487" s="21">
        <v>8.5576545302612397E-4</v>
      </c>
      <c r="L487" s="20">
        <v>1.56057565035629E-2</v>
      </c>
      <c r="M487" s="20">
        <v>4.4407470234114697E-2</v>
      </c>
      <c r="N487" s="20">
        <v>3111</v>
      </c>
    </row>
    <row r="488" spans="1:14" x14ac:dyDescent="0.25">
      <c r="A488" s="20" t="str">
        <f t="shared" si="14"/>
        <v>347PESSIMISTIC_10</v>
      </c>
      <c r="B488" s="20">
        <v>6.7465546044155963E+33</v>
      </c>
      <c r="C488" s="20">
        <v>34</v>
      </c>
      <c r="D488" s="20">
        <v>7</v>
      </c>
      <c r="E488" s="20">
        <v>2001</v>
      </c>
      <c r="F488" s="20" t="s">
        <v>19</v>
      </c>
      <c r="G488" s="20" t="s">
        <v>20</v>
      </c>
      <c r="H488" s="20"/>
      <c r="I488" s="20">
        <v>4.2347954270911002E-2</v>
      </c>
      <c r="J488" s="20">
        <v>1.51530946231499E-2</v>
      </c>
      <c r="K488" s="20">
        <v>2.71948596477611E-2</v>
      </c>
      <c r="L488" s="20">
        <v>1.6927331910361401E-2</v>
      </c>
      <c r="M488" s="20">
        <v>5.9275286181272403E-2</v>
      </c>
      <c r="N488" s="20">
        <v>50048</v>
      </c>
    </row>
    <row r="489" spans="1:14" x14ac:dyDescent="0.25">
      <c r="A489" s="20" t="str">
        <f t="shared" si="14"/>
        <v>347NEUTRAL</v>
      </c>
      <c r="B489" s="20">
        <v>8.6204964818747317E+35</v>
      </c>
      <c r="C489" s="20">
        <v>34</v>
      </c>
      <c r="D489" s="20">
        <v>7</v>
      </c>
      <c r="E489" s="20">
        <v>4001</v>
      </c>
      <c r="F489" s="20" t="s">
        <v>21</v>
      </c>
      <c r="G489" s="20" t="s">
        <v>20</v>
      </c>
      <c r="H489" s="20"/>
      <c r="I489" s="20">
        <v>8.5958166396982394E-2</v>
      </c>
      <c r="J489" s="20">
        <v>2.23081594194325E-2</v>
      </c>
      <c r="K489" s="20">
        <v>6.36500069775498E-2</v>
      </c>
      <c r="L489" s="20">
        <v>2.07901681259283E-2</v>
      </c>
      <c r="M489" s="20">
        <v>0.10674833452291069</v>
      </c>
      <c r="N489" s="20">
        <v>50048</v>
      </c>
    </row>
    <row r="490" spans="1:14" x14ac:dyDescent="0.25">
      <c r="A490" s="20" t="str">
        <f t="shared" si="14"/>
        <v>347OPTIMISTIC_90</v>
      </c>
      <c r="B490" s="20">
        <v>1.4720338831116855E+37</v>
      </c>
      <c r="C490" s="20">
        <v>34</v>
      </c>
      <c r="D490" s="20">
        <v>7</v>
      </c>
      <c r="E490" s="20">
        <v>6001</v>
      </c>
      <c r="F490" s="20" t="s">
        <v>22</v>
      </c>
      <c r="G490" s="20" t="s">
        <v>20</v>
      </c>
      <c r="H490" s="20"/>
      <c r="I490" s="20">
        <v>0.12341967582358</v>
      </c>
      <c r="J490" s="20">
        <v>2.4243521797085998E-2</v>
      </c>
      <c r="K490" s="20">
        <v>9.9176154026494601E-2</v>
      </c>
      <c r="L490" s="20">
        <v>2.4445560397737501E-2</v>
      </c>
      <c r="M490" s="20">
        <v>0.1478652362213175</v>
      </c>
      <c r="N490" s="20">
        <v>50048</v>
      </c>
    </row>
    <row r="491" spans="1:14" x14ac:dyDescent="0.25">
      <c r="A491" s="20" t="str">
        <f t="shared" si="14"/>
        <v>346PESSIMISTIC_10</v>
      </c>
      <c r="B491" s="20">
        <v>9.9164456072193256E+28</v>
      </c>
      <c r="C491" s="20">
        <v>34</v>
      </c>
      <c r="D491" s="20">
        <v>6</v>
      </c>
      <c r="E491" s="20">
        <v>2001</v>
      </c>
      <c r="F491" s="20" t="s">
        <v>19</v>
      </c>
      <c r="G491" s="20" t="s">
        <v>20</v>
      </c>
      <c r="H491" s="20"/>
      <c r="I491" s="20">
        <v>3.4218224431607602E-2</v>
      </c>
      <c r="J491" s="20">
        <v>1.5602964136781101E-2</v>
      </c>
      <c r="K491" s="20">
        <v>1.8615260294826401E-2</v>
      </c>
      <c r="L491" s="20">
        <v>1.6244677004057899E-2</v>
      </c>
      <c r="M491" s="20">
        <v>5.0462901435665501E-2</v>
      </c>
      <c r="N491" s="20">
        <v>473195</v>
      </c>
    </row>
    <row r="492" spans="1:14" x14ac:dyDescent="0.25">
      <c r="A492" s="20" t="str">
        <f t="shared" si="14"/>
        <v>346NEUTRAL</v>
      </c>
      <c r="B492" s="20">
        <v>6.3370161002945818E+30</v>
      </c>
      <c r="C492" s="20">
        <v>34</v>
      </c>
      <c r="D492" s="20">
        <v>6</v>
      </c>
      <c r="E492" s="20">
        <v>4001</v>
      </c>
      <c r="F492" s="20" t="s">
        <v>21</v>
      </c>
      <c r="G492" s="20" t="s">
        <v>20</v>
      </c>
      <c r="H492" s="20"/>
      <c r="I492" s="20">
        <v>6.6581968927380497E-2</v>
      </c>
      <c r="J492" s="20">
        <v>2.2338189563885599E-2</v>
      </c>
      <c r="K492" s="20">
        <v>4.4243779363494801E-2</v>
      </c>
      <c r="L492" s="20">
        <v>1.9302241716389001E-2</v>
      </c>
      <c r="M492" s="20">
        <v>8.5884210643769499E-2</v>
      </c>
      <c r="N492" s="20">
        <v>473195</v>
      </c>
    </row>
    <row r="493" spans="1:14" x14ac:dyDescent="0.25">
      <c r="A493" s="20" t="str">
        <f t="shared" si="14"/>
        <v>346OPTIMISTIC_90</v>
      </c>
      <c r="B493" s="20">
        <v>7.2146499265401133E+31</v>
      </c>
      <c r="C493" s="20">
        <v>34</v>
      </c>
      <c r="D493" s="20">
        <v>6</v>
      </c>
      <c r="E493" s="20">
        <v>6001</v>
      </c>
      <c r="F493" s="20" t="s">
        <v>22</v>
      </c>
      <c r="G493" s="20" t="s">
        <v>20</v>
      </c>
      <c r="H493" s="20"/>
      <c r="I493" s="20">
        <v>0.103573117982317</v>
      </c>
      <c r="J493" s="20">
        <v>2.43016086615623E-2</v>
      </c>
      <c r="K493" s="20">
        <v>7.9271509320754704E-2</v>
      </c>
      <c r="L493" s="20">
        <v>2.3936198501712101E-2</v>
      </c>
      <c r="M493" s="20">
        <v>0.12750931648402911</v>
      </c>
      <c r="N493" s="20">
        <v>473195</v>
      </c>
    </row>
    <row r="494" spans="1:14" x14ac:dyDescent="0.25">
      <c r="A494" s="20" t="str">
        <f t="shared" si="14"/>
        <v>345PESSIMISTIC_10</v>
      </c>
      <c r="B494" s="20">
        <v>1.4575720385717916E+24</v>
      </c>
      <c r="C494" s="20">
        <v>34</v>
      </c>
      <c r="D494" s="20">
        <v>5</v>
      </c>
      <c r="E494" s="20">
        <v>2001</v>
      </c>
      <c r="F494" s="20" t="s">
        <v>19</v>
      </c>
      <c r="G494" s="20" t="s">
        <v>20</v>
      </c>
      <c r="H494" s="20"/>
      <c r="I494" s="20">
        <v>3.0009128528900801E-2</v>
      </c>
      <c r="J494" s="20">
        <v>1.5945599050956199E-2</v>
      </c>
      <c r="K494" s="20">
        <v>1.40635294779445E-2</v>
      </c>
      <c r="L494" s="20">
        <v>1.6241817188471699E-2</v>
      </c>
      <c r="M494" s="20">
        <v>4.6250945717372496E-2</v>
      </c>
      <c r="N494" s="20">
        <v>1428000</v>
      </c>
    </row>
    <row r="495" spans="1:14" x14ac:dyDescent="0.25">
      <c r="A495" s="20" t="str">
        <f t="shared" si="14"/>
        <v>345NEUTRAL</v>
      </c>
      <c r="B495" s="20">
        <v>4.6584060604661937E+25</v>
      </c>
      <c r="C495" s="20">
        <v>34</v>
      </c>
      <c r="D495" s="20">
        <v>5</v>
      </c>
      <c r="E495" s="20">
        <v>4001</v>
      </c>
      <c r="F495" s="20" t="s">
        <v>21</v>
      </c>
      <c r="G495" s="20" t="s">
        <v>20</v>
      </c>
      <c r="H495" s="20"/>
      <c r="I495" s="20">
        <v>5.8764149151810198E-2</v>
      </c>
      <c r="J495" s="20">
        <v>2.1716194496811801E-2</v>
      </c>
      <c r="K495" s="20">
        <v>3.7047954654998397E-2</v>
      </c>
      <c r="L495" s="20">
        <v>1.92041137777978E-2</v>
      </c>
      <c r="M495" s="20">
        <v>7.7968262929607998E-2</v>
      </c>
      <c r="N495" s="20">
        <v>1428000</v>
      </c>
    </row>
    <row r="496" spans="1:14" x14ac:dyDescent="0.25">
      <c r="A496" s="20" t="str">
        <f t="shared" si="14"/>
        <v>345OPTIMISTIC_90</v>
      </c>
      <c r="B496" s="20">
        <v>3.5360037672839397E+26</v>
      </c>
      <c r="C496" s="20">
        <v>34</v>
      </c>
      <c r="D496" s="20">
        <v>5</v>
      </c>
      <c r="E496" s="20">
        <v>6001</v>
      </c>
      <c r="F496" s="20" t="s">
        <v>22</v>
      </c>
      <c r="G496" s="20" t="s">
        <v>20</v>
      </c>
      <c r="H496" s="20"/>
      <c r="I496" s="20">
        <v>9.7635605230657202E-2</v>
      </c>
      <c r="J496" s="20">
        <v>2.45454182585229E-2</v>
      </c>
      <c r="K496" s="20">
        <v>7.3090186972134305E-2</v>
      </c>
      <c r="L496" s="20">
        <v>2.4197496604443001E-2</v>
      </c>
      <c r="M496" s="20">
        <v>0.12183310183510021</v>
      </c>
      <c r="N496" s="20">
        <v>1428000</v>
      </c>
    </row>
    <row r="497" spans="1:14" x14ac:dyDescent="0.25">
      <c r="A497" s="20" t="str">
        <f t="shared" si="14"/>
        <v>342PESSIMISTIC_10</v>
      </c>
      <c r="B497" s="20">
        <v>4628625156</v>
      </c>
      <c r="C497" s="20">
        <v>34</v>
      </c>
      <c r="D497" s="20">
        <v>2</v>
      </c>
      <c r="E497" s="20">
        <v>2001</v>
      </c>
      <c r="F497" s="20" t="s">
        <v>19</v>
      </c>
      <c r="G497" s="20" t="s">
        <v>20</v>
      </c>
      <c r="H497" s="20"/>
      <c r="I497" s="20">
        <v>4.5700462313216202E-3</v>
      </c>
      <c r="J497" s="20">
        <v>1.3126829409909099E-2</v>
      </c>
      <c r="K497" s="20">
        <v>-8.5567831785875407E-3</v>
      </c>
      <c r="L497" s="20">
        <v>1.28216902160773E-2</v>
      </c>
      <c r="M497" s="20">
        <v>1.7391736447398921E-2</v>
      </c>
      <c r="N497" s="20">
        <v>2555882</v>
      </c>
    </row>
    <row r="498" spans="1:14" x14ac:dyDescent="0.25">
      <c r="A498" s="20" t="str">
        <f t="shared" si="14"/>
        <v>342NEUTRAL</v>
      </c>
      <c r="B498" s="20">
        <v>18505249156</v>
      </c>
      <c r="C498" s="20">
        <v>34</v>
      </c>
      <c r="D498" s="20">
        <v>2</v>
      </c>
      <c r="E498" s="20">
        <v>4001</v>
      </c>
      <c r="F498" s="20" t="s">
        <v>21</v>
      </c>
      <c r="G498" s="20" t="s">
        <v>20</v>
      </c>
      <c r="H498" s="20"/>
      <c r="I498" s="20">
        <v>1.5207645082104501E-2</v>
      </c>
      <c r="J498" s="20">
        <v>2.1744190270492601E-2</v>
      </c>
      <c r="K498" s="20">
        <v>-6.5365451883880798E-3</v>
      </c>
      <c r="L498" s="20">
        <v>1.39311874023003E-2</v>
      </c>
      <c r="M498" s="20">
        <v>2.9138832484404801E-2</v>
      </c>
      <c r="N498" s="20">
        <v>2555882</v>
      </c>
    </row>
    <row r="499" spans="1:14" x14ac:dyDescent="0.25">
      <c r="A499" s="20" t="str">
        <f t="shared" si="14"/>
        <v>342OPTIMISTIC_90</v>
      </c>
      <c r="B499" s="20">
        <v>41629873156</v>
      </c>
      <c r="C499" s="20">
        <v>34</v>
      </c>
      <c r="D499" s="20">
        <v>2</v>
      </c>
      <c r="E499" s="20">
        <v>6001</v>
      </c>
      <c r="F499" s="20" t="s">
        <v>22</v>
      </c>
      <c r="G499" s="20" t="s">
        <v>20</v>
      </c>
      <c r="H499" s="20"/>
      <c r="I499" s="20">
        <v>2.8057266692904599E-2</v>
      </c>
      <c r="J499" s="20">
        <v>2.69295870871606E-2</v>
      </c>
      <c r="K499" s="20">
        <v>1.127679605744E-3</v>
      </c>
      <c r="L499" s="20">
        <v>1.5504691877165499E-2</v>
      </c>
      <c r="M499" s="20">
        <v>4.35619585700701E-2</v>
      </c>
      <c r="N499" s="20">
        <v>2555882</v>
      </c>
    </row>
    <row r="500" spans="1:14" x14ac:dyDescent="0.25">
      <c r="A500" s="20" t="str">
        <f t="shared" si="14"/>
        <v>344PESSIMISTIC_10</v>
      </c>
      <c r="B500" s="20">
        <v>2.1424170834756026E+19</v>
      </c>
      <c r="C500" s="20">
        <v>34</v>
      </c>
      <c r="D500" s="20">
        <v>4</v>
      </c>
      <c r="E500" s="20">
        <v>2001</v>
      </c>
      <c r="F500" s="20" t="s">
        <v>19</v>
      </c>
      <c r="G500" s="20" t="s">
        <v>20</v>
      </c>
      <c r="H500" s="20"/>
      <c r="I500" s="20">
        <v>2.3553038146697899E-2</v>
      </c>
      <c r="J500" s="20">
        <v>1.5815964584389601E-2</v>
      </c>
      <c r="K500" s="20">
        <v>7.7370735623083498E-3</v>
      </c>
      <c r="L500" s="20">
        <v>1.5348448056421301E-2</v>
      </c>
      <c r="M500" s="20">
        <v>3.8901486203119201E-2</v>
      </c>
      <c r="N500" s="20">
        <v>5299733</v>
      </c>
    </row>
    <row r="501" spans="1:14" x14ac:dyDescent="0.25">
      <c r="A501" s="20" t="str">
        <f t="shared" si="14"/>
        <v>344NEUTRAL</v>
      </c>
      <c r="B501" s="20">
        <v>3.4244424632563873E+20</v>
      </c>
      <c r="C501" s="20">
        <v>34</v>
      </c>
      <c r="D501" s="20">
        <v>4</v>
      </c>
      <c r="E501" s="20">
        <v>4001</v>
      </c>
      <c r="F501" s="20" t="s">
        <v>21</v>
      </c>
      <c r="G501" s="20" t="s">
        <v>20</v>
      </c>
      <c r="H501" s="20"/>
      <c r="I501" s="20">
        <v>4.5489409608842499E-2</v>
      </c>
      <c r="J501" s="20">
        <v>2.1553505205702001E-2</v>
      </c>
      <c r="K501" s="20">
        <v>2.39359044031404E-2</v>
      </c>
      <c r="L501" s="20">
        <v>1.7767055123703201E-2</v>
      </c>
      <c r="M501" s="20">
        <v>6.3256464732545703E-2</v>
      </c>
      <c r="N501" s="20">
        <v>5299733</v>
      </c>
    </row>
    <row r="502" spans="1:14" x14ac:dyDescent="0.25">
      <c r="A502" s="20" t="str">
        <f t="shared" si="14"/>
        <v>344OPTIMISTIC_90</v>
      </c>
      <c r="B502" s="20">
        <v>1.7330463389846494E+21</v>
      </c>
      <c r="C502" s="20">
        <v>34</v>
      </c>
      <c r="D502" s="20">
        <v>4</v>
      </c>
      <c r="E502" s="20">
        <v>6001</v>
      </c>
      <c r="F502" s="20" t="s">
        <v>22</v>
      </c>
      <c r="G502" s="20" t="s">
        <v>20</v>
      </c>
      <c r="H502" s="20"/>
      <c r="I502" s="20">
        <v>7.5045210460206999E-2</v>
      </c>
      <c r="J502" s="20">
        <v>2.46584341354305E-2</v>
      </c>
      <c r="K502" s="20">
        <v>5.0386776324776499E-2</v>
      </c>
      <c r="L502" s="20">
        <v>2.14549360825892E-2</v>
      </c>
      <c r="M502" s="20">
        <v>9.6500146542796206E-2</v>
      </c>
      <c r="N502" s="20">
        <v>5299733</v>
      </c>
    </row>
    <row r="503" spans="1:14" x14ac:dyDescent="0.25">
      <c r="A503" s="20" t="str">
        <f t="shared" si="14"/>
        <v>343PESSIMISTIC_10</v>
      </c>
      <c r="B503" s="20">
        <v>314903883863304</v>
      </c>
      <c r="C503" s="20">
        <v>34</v>
      </c>
      <c r="D503" s="20">
        <v>3</v>
      </c>
      <c r="E503" s="20">
        <v>2001</v>
      </c>
      <c r="F503" s="20" t="s">
        <v>19</v>
      </c>
      <c r="G503" s="20" t="s">
        <v>20</v>
      </c>
      <c r="H503" s="20"/>
      <c r="I503" s="20">
        <v>1.3214247998191099E-2</v>
      </c>
      <c r="J503" s="20">
        <v>1.55520922269096E-2</v>
      </c>
      <c r="K503" s="20">
        <v>-2.3378442287185202E-3</v>
      </c>
      <c r="L503" s="20">
        <v>1.3811282581870799E-2</v>
      </c>
      <c r="M503" s="20">
        <v>2.70255305800619E-2</v>
      </c>
      <c r="N503" s="20">
        <v>7861531</v>
      </c>
    </row>
    <row r="504" spans="1:14" x14ac:dyDescent="0.25">
      <c r="A504" s="20" t="str">
        <f t="shared" si="14"/>
        <v>343NEUTRAL</v>
      </c>
      <c r="B504" s="20">
        <v>2517343063687304</v>
      </c>
      <c r="C504" s="20">
        <v>34</v>
      </c>
      <c r="D504" s="20">
        <v>3</v>
      </c>
      <c r="E504" s="20">
        <v>4001</v>
      </c>
      <c r="F504" s="20" t="s">
        <v>21</v>
      </c>
      <c r="G504" s="20" t="s">
        <v>20</v>
      </c>
      <c r="H504" s="20"/>
      <c r="I504" s="20">
        <v>2.7602108393963001E-2</v>
      </c>
      <c r="J504" s="20">
        <v>2.12748527033794E-2</v>
      </c>
      <c r="K504" s="20">
        <v>6.3272556905835603E-3</v>
      </c>
      <c r="L504" s="20">
        <v>1.5485660476838499E-2</v>
      </c>
      <c r="M504" s="20">
        <v>4.3087768870801499E-2</v>
      </c>
      <c r="N504" s="20">
        <v>7861531</v>
      </c>
    </row>
    <row r="505" spans="1:14" x14ac:dyDescent="0.25">
      <c r="A505" s="20" t="str">
        <f t="shared" si="14"/>
        <v>343OPTIMISTIC_90</v>
      </c>
      <c r="B505" s="20">
        <v>8493909539511304</v>
      </c>
      <c r="C505" s="20">
        <v>34</v>
      </c>
      <c r="D505" s="20">
        <v>3</v>
      </c>
      <c r="E505" s="20">
        <v>6001</v>
      </c>
      <c r="F505" s="20" t="s">
        <v>22</v>
      </c>
      <c r="G505" s="20" t="s">
        <v>20</v>
      </c>
      <c r="H505" s="20"/>
      <c r="I505" s="20">
        <v>4.68336061332301E-2</v>
      </c>
      <c r="J505" s="20">
        <v>2.4989372610304001E-2</v>
      </c>
      <c r="K505" s="20">
        <v>2.1844233522925999E-2</v>
      </c>
      <c r="L505" s="20">
        <v>1.7882773268071299E-2</v>
      </c>
      <c r="M505" s="20">
        <v>6.4716379401301399E-2</v>
      </c>
      <c r="N505" s="20">
        <v>7861531</v>
      </c>
    </row>
    <row r="506" spans="1:14" x14ac:dyDescent="0.25">
      <c r="A506" s="20" t="str">
        <f t="shared" si="14"/>
        <v>351PESSIMISTIC_10</v>
      </c>
      <c r="B506" s="20">
        <v>70035</v>
      </c>
      <c r="C506" s="20">
        <v>35</v>
      </c>
      <c r="D506" s="20">
        <v>1</v>
      </c>
      <c r="E506" s="20">
        <v>2001</v>
      </c>
      <c r="F506" s="20" t="s">
        <v>19</v>
      </c>
      <c r="G506" s="20" t="s">
        <v>20</v>
      </c>
      <c r="H506" s="20"/>
      <c r="I506" s="21">
        <v>-3.20682363771362E-5</v>
      </c>
      <c r="J506" s="20">
        <v>1.4815881818223299E-2</v>
      </c>
      <c r="K506" s="20">
        <v>-1.4847950054600399E-2</v>
      </c>
      <c r="L506" s="20">
        <v>1.25712293386488E-2</v>
      </c>
      <c r="M506" s="20">
        <v>1.2539161102271663E-2</v>
      </c>
      <c r="N506" s="20">
        <v>2928</v>
      </c>
    </row>
    <row r="507" spans="1:14" x14ac:dyDescent="0.25">
      <c r="A507" s="20" t="str">
        <f t="shared" si="14"/>
        <v>351NEUTRAL</v>
      </c>
      <c r="B507" s="20">
        <v>140035</v>
      </c>
      <c r="C507" s="20">
        <v>35</v>
      </c>
      <c r="D507" s="20">
        <v>1</v>
      </c>
      <c r="E507" s="20">
        <v>4001</v>
      </c>
      <c r="F507" s="20" t="s">
        <v>21</v>
      </c>
      <c r="G507" s="20" t="s">
        <v>20</v>
      </c>
      <c r="H507" s="20"/>
      <c r="I507" s="20">
        <v>1.2706964314734099E-2</v>
      </c>
      <c r="J507" s="20">
        <v>2.58922769364422E-2</v>
      </c>
      <c r="K507" s="20">
        <v>-1.3185312621708E-2</v>
      </c>
      <c r="L507" s="20">
        <v>1.3627401843076E-2</v>
      </c>
      <c r="M507" s="20">
        <v>2.63343661578101E-2</v>
      </c>
      <c r="N507" s="20">
        <v>2928</v>
      </c>
    </row>
    <row r="508" spans="1:14" x14ac:dyDescent="0.25">
      <c r="A508" s="20" t="str">
        <f t="shared" si="14"/>
        <v>351OPTIMISTIC_90</v>
      </c>
      <c r="B508" s="20">
        <v>210035</v>
      </c>
      <c r="C508" s="20">
        <v>35</v>
      </c>
      <c r="D508" s="20">
        <v>1</v>
      </c>
      <c r="E508" s="20">
        <v>6001</v>
      </c>
      <c r="F508" s="20" t="s">
        <v>22</v>
      </c>
      <c r="G508" s="20" t="s">
        <v>20</v>
      </c>
      <c r="H508" s="20"/>
      <c r="I508" s="20">
        <v>2.8600492953464E-2</v>
      </c>
      <c r="J508" s="20">
        <v>2.7470998911313101E-2</v>
      </c>
      <c r="K508" s="20">
        <v>1.1294940421508999E-3</v>
      </c>
      <c r="L508" s="20">
        <v>1.5588808205976299E-2</v>
      </c>
      <c r="M508" s="20">
        <v>4.4189301159440302E-2</v>
      </c>
      <c r="N508" s="20">
        <v>2928</v>
      </c>
    </row>
    <row r="509" spans="1:14" x14ac:dyDescent="0.25">
      <c r="A509" s="20" t="str">
        <f t="shared" si="14"/>
        <v>357PESSIMISTIC_10</v>
      </c>
      <c r="B509" s="20">
        <v>8.2642972770555271E+33</v>
      </c>
      <c r="C509" s="20">
        <v>35</v>
      </c>
      <c r="D509" s="20">
        <v>7</v>
      </c>
      <c r="E509" s="20">
        <v>2001</v>
      </c>
      <c r="F509" s="20" t="s">
        <v>19</v>
      </c>
      <c r="G509" s="20" t="s">
        <v>20</v>
      </c>
      <c r="H509" s="20"/>
      <c r="I509" s="20">
        <v>4.3192150186871898E-2</v>
      </c>
      <c r="J509" s="20">
        <v>1.5731192680180601E-2</v>
      </c>
      <c r="K509" s="20">
        <v>2.7460957506691301E-2</v>
      </c>
      <c r="L509" s="20">
        <v>1.6971596518168802E-2</v>
      </c>
      <c r="M509" s="20">
        <v>6.0163746705040697E-2</v>
      </c>
      <c r="N509" s="20">
        <v>47104</v>
      </c>
    </row>
    <row r="510" spans="1:14" x14ac:dyDescent="0.25">
      <c r="A510" s="20" t="str">
        <f t="shared" si="14"/>
        <v>357NEUTRAL</v>
      </c>
      <c r="B510" s="20">
        <v>1.0559811604488643E+36</v>
      </c>
      <c r="C510" s="20">
        <v>35</v>
      </c>
      <c r="D510" s="20">
        <v>7</v>
      </c>
      <c r="E510" s="20">
        <v>4001</v>
      </c>
      <c r="F510" s="20" t="s">
        <v>21</v>
      </c>
      <c r="G510" s="20" t="s">
        <v>20</v>
      </c>
      <c r="H510" s="20"/>
      <c r="I510" s="20">
        <v>8.5506203189517502E-2</v>
      </c>
      <c r="J510" s="20">
        <v>2.2174494434110199E-2</v>
      </c>
      <c r="K510" s="20">
        <v>6.3331708755407196E-2</v>
      </c>
      <c r="L510" s="20">
        <v>2.0764304676868E-2</v>
      </c>
      <c r="M510" s="20">
        <v>0.10627050786638551</v>
      </c>
      <c r="N510" s="20">
        <v>47104</v>
      </c>
    </row>
    <row r="511" spans="1:14" x14ac:dyDescent="0.25">
      <c r="A511" s="20" t="str">
        <f t="shared" si="14"/>
        <v>357OPTIMISTIC_90</v>
      </c>
      <c r="B511" s="20">
        <v>1.803190861891374E+37</v>
      </c>
      <c r="C511" s="20">
        <v>35</v>
      </c>
      <c r="D511" s="20">
        <v>7</v>
      </c>
      <c r="E511" s="20">
        <v>6001</v>
      </c>
      <c r="F511" s="20" t="s">
        <v>22</v>
      </c>
      <c r="G511" s="20" t="s">
        <v>20</v>
      </c>
      <c r="H511" s="20"/>
      <c r="I511" s="20">
        <v>0.122373344188271</v>
      </c>
      <c r="J511" s="20">
        <v>2.4380844888554701E-2</v>
      </c>
      <c r="K511" s="20">
        <v>9.7992499299716901E-2</v>
      </c>
      <c r="L511" s="20">
        <v>2.4283357111163601E-2</v>
      </c>
      <c r="M511" s="20">
        <v>0.14665670129943462</v>
      </c>
      <c r="N511" s="20">
        <v>47104</v>
      </c>
    </row>
    <row r="512" spans="1:14" x14ac:dyDescent="0.25">
      <c r="A512" s="20" t="str">
        <f t="shared" si="14"/>
        <v>356PESSIMISTIC_10</v>
      </c>
      <c r="B512" s="20">
        <v>1.1800238847798282E+29</v>
      </c>
      <c r="C512" s="20">
        <v>35</v>
      </c>
      <c r="D512" s="20">
        <v>6</v>
      </c>
      <c r="E512" s="20">
        <v>2001</v>
      </c>
      <c r="F512" s="20" t="s">
        <v>19</v>
      </c>
      <c r="G512" s="20" t="s">
        <v>20</v>
      </c>
      <c r="H512" s="20"/>
      <c r="I512" s="20">
        <v>3.4630475965543299E-2</v>
      </c>
      <c r="J512" s="20">
        <v>1.5490567725511399E-2</v>
      </c>
      <c r="K512" s="20">
        <v>1.9139908240031801E-2</v>
      </c>
      <c r="L512" s="20">
        <v>1.6309056879985399E-2</v>
      </c>
      <c r="M512" s="20">
        <v>5.0939532845528698E-2</v>
      </c>
      <c r="N512" s="20">
        <v>445360</v>
      </c>
    </row>
    <row r="513" spans="1:14" x14ac:dyDescent="0.25">
      <c r="A513" s="20" t="str">
        <f t="shared" si="14"/>
        <v>356NEUTRAL</v>
      </c>
      <c r="B513" s="20">
        <v>7.5408373652934214E+30</v>
      </c>
      <c r="C513" s="20">
        <v>35</v>
      </c>
      <c r="D513" s="20">
        <v>6</v>
      </c>
      <c r="E513" s="20">
        <v>4001</v>
      </c>
      <c r="F513" s="20" t="s">
        <v>21</v>
      </c>
      <c r="G513" s="20" t="s">
        <v>20</v>
      </c>
      <c r="H513" s="20"/>
      <c r="I513" s="20">
        <v>6.6232802198387494E-2</v>
      </c>
      <c r="J513" s="20">
        <v>2.20849561606117E-2</v>
      </c>
      <c r="K513" s="20">
        <v>4.4147846037775697E-2</v>
      </c>
      <c r="L513" s="20">
        <v>1.9281616421932001E-2</v>
      </c>
      <c r="M513" s="20">
        <v>8.5514418620319499E-2</v>
      </c>
      <c r="N513" s="20">
        <v>445360</v>
      </c>
    </row>
    <row r="514" spans="1:14" x14ac:dyDescent="0.25">
      <c r="A514" s="20" t="str">
        <f t="shared" si="14"/>
        <v>356OPTIMISTIC_90</v>
      </c>
      <c r="B514" s="20">
        <v>8.5851922864826058E+31</v>
      </c>
      <c r="C514" s="20">
        <v>35</v>
      </c>
      <c r="D514" s="20">
        <v>6</v>
      </c>
      <c r="E514" s="20">
        <v>6001</v>
      </c>
      <c r="F514" s="20" t="s">
        <v>22</v>
      </c>
      <c r="G514" s="20" t="s">
        <v>20</v>
      </c>
      <c r="H514" s="20"/>
      <c r="I514" s="20">
        <v>0.102887525537249</v>
      </c>
      <c r="J514" s="20">
        <v>2.4342417670692701E-2</v>
      </c>
      <c r="K514" s="20">
        <v>7.8545107866556205E-2</v>
      </c>
      <c r="L514" s="20">
        <v>2.3862334165147801E-2</v>
      </c>
      <c r="M514" s="20">
        <v>0.1267498597023968</v>
      </c>
      <c r="N514" s="20">
        <v>445360</v>
      </c>
    </row>
    <row r="515" spans="1:14" x14ac:dyDescent="0.25">
      <c r="A515" s="20" t="str">
        <f t="shared" ref="A515:A578" si="15">C515&amp;D515&amp;F515</f>
        <v>355PESSIMISTIC_10</v>
      </c>
      <c r="B515" s="20">
        <v>1.6849059538514003E+24</v>
      </c>
      <c r="C515" s="20">
        <v>35</v>
      </c>
      <c r="D515" s="20">
        <v>5</v>
      </c>
      <c r="E515" s="20">
        <v>2001</v>
      </c>
      <c r="F515" s="20" t="s">
        <v>19</v>
      </c>
      <c r="G515" s="20" t="s">
        <v>20</v>
      </c>
      <c r="H515" s="20"/>
      <c r="I515" s="20">
        <v>3.0604269459694598E-2</v>
      </c>
      <c r="J515" s="20">
        <v>1.6061128844956502E-2</v>
      </c>
      <c r="K515" s="20">
        <v>1.4543140614738E-2</v>
      </c>
      <c r="L515" s="20">
        <v>1.6263360211875799E-2</v>
      </c>
      <c r="M515" s="20">
        <v>4.6867629671570397E-2</v>
      </c>
      <c r="N515" s="20">
        <v>1344000</v>
      </c>
    </row>
    <row r="516" spans="1:14" x14ac:dyDescent="0.25">
      <c r="A516" s="20" t="str">
        <f t="shared" si="15"/>
        <v>355NEUTRAL</v>
      </c>
      <c r="B516" s="20">
        <v>5.3849661622404555E+25</v>
      </c>
      <c r="C516" s="20">
        <v>35</v>
      </c>
      <c r="D516" s="20">
        <v>5</v>
      </c>
      <c r="E516" s="20">
        <v>4001</v>
      </c>
      <c r="F516" s="20" t="s">
        <v>21</v>
      </c>
      <c r="G516" s="20" t="s">
        <v>20</v>
      </c>
      <c r="H516" s="20"/>
      <c r="I516" s="20">
        <v>5.8633442474327099E-2</v>
      </c>
      <c r="J516" s="20">
        <v>2.15655894376716E-2</v>
      </c>
      <c r="K516" s="20">
        <v>3.7067853036655399E-2</v>
      </c>
      <c r="L516" s="20">
        <v>1.9211379465894001E-2</v>
      </c>
      <c r="M516" s="20">
        <v>7.7844821940221104E-2</v>
      </c>
      <c r="N516" s="20">
        <v>1344000</v>
      </c>
    </row>
    <row r="517" spans="1:14" x14ac:dyDescent="0.25">
      <c r="A517" s="20" t="str">
        <f t="shared" si="15"/>
        <v>355OPTIMISTIC_90</v>
      </c>
      <c r="B517" s="20">
        <v>4.0875055521615942E+26</v>
      </c>
      <c r="C517" s="20">
        <v>35</v>
      </c>
      <c r="D517" s="20">
        <v>5</v>
      </c>
      <c r="E517" s="20">
        <v>6001</v>
      </c>
      <c r="F517" s="20" t="s">
        <v>22</v>
      </c>
      <c r="G517" s="20" t="s">
        <v>20</v>
      </c>
      <c r="H517" s="20"/>
      <c r="I517" s="20">
        <v>9.7007659407448002E-2</v>
      </c>
      <c r="J517" s="20">
        <v>2.45217288001526E-2</v>
      </c>
      <c r="K517" s="20">
        <v>7.2485930607295301E-2</v>
      </c>
      <c r="L517" s="20">
        <v>2.4155673707211701E-2</v>
      </c>
      <c r="M517" s="20">
        <v>0.12116333311465971</v>
      </c>
      <c r="N517" s="20">
        <v>1344000</v>
      </c>
    </row>
    <row r="518" spans="1:14" x14ac:dyDescent="0.25">
      <c r="A518" s="20" t="str">
        <f t="shared" si="15"/>
        <v>352PESSIMISTIC_10</v>
      </c>
      <c r="B518" s="20">
        <v>4904901225</v>
      </c>
      <c r="C518" s="20">
        <v>35</v>
      </c>
      <c r="D518" s="20">
        <v>2</v>
      </c>
      <c r="E518" s="20">
        <v>2001</v>
      </c>
      <c r="F518" s="20" t="s">
        <v>19</v>
      </c>
      <c r="G518" s="20" t="s">
        <v>20</v>
      </c>
      <c r="H518" s="20"/>
      <c r="I518" s="20">
        <v>4.7173613385720304E-3</v>
      </c>
      <c r="J518" s="20">
        <v>1.3380768376569201E-2</v>
      </c>
      <c r="K518" s="20">
        <v>-8.6634070379971694E-3</v>
      </c>
      <c r="L518" s="20">
        <v>1.2832196302007499E-2</v>
      </c>
      <c r="M518" s="20">
        <v>1.7549557640579531E-2</v>
      </c>
      <c r="N518" s="20">
        <v>2405536</v>
      </c>
    </row>
    <row r="519" spans="1:14" x14ac:dyDescent="0.25">
      <c r="A519" s="20" t="str">
        <f t="shared" si="15"/>
        <v>352NEUTRAL</v>
      </c>
      <c r="B519" s="20">
        <v>19609801225</v>
      </c>
      <c r="C519" s="20">
        <v>35</v>
      </c>
      <c r="D519" s="20">
        <v>2</v>
      </c>
      <c r="E519" s="20">
        <v>4001</v>
      </c>
      <c r="F519" s="20" t="s">
        <v>21</v>
      </c>
      <c r="G519" s="20" t="s">
        <v>20</v>
      </c>
      <c r="H519" s="20"/>
      <c r="I519" s="20">
        <v>1.52034814868207E-2</v>
      </c>
      <c r="J519" s="20">
        <v>2.16892041531213E-2</v>
      </c>
      <c r="K519" s="20">
        <v>-6.4857226663006503E-3</v>
      </c>
      <c r="L519" s="20">
        <v>1.39361197774601E-2</v>
      </c>
      <c r="M519" s="20">
        <v>2.91396012642808E-2</v>
      </c>
      <c r="N519" s="20">
        <v>2405536</v>
      </c>
    </row>
    <row r="520" spans="1:14" x14ac:dyDescent="0.25">
      <c r="A520" s="20" t="str">
        <f t="shared" si="15"/>
        <v>352OPTIMISTIC_90</v>
      </c>
      <c r="B520" s="20">
        <v>44114701225</v>
      </c>
      <c r="C520" s="20">
        <v>35</v>
      </c>
      <c r="D520" s="20">
        <v>2</v>
      </c>
      <c r="E520" s="20">
        <v>6001</v>
      </c>
      <c r="F520" s="20" t="s">
        <v>22</v>
      </c>
      <c r="G520" s="20" t="s">
        <v>20</v>
      </c>
      <c r="H520" s="20"/>
      <c r="I520" s="20">
        <v>2.7920035232109799E-2</v>
      </c>
      <c r="J520" s="20">
        <v>2.6738961777748701E-2</v>
      </c>
      <c r="K520" s="20">
        <v>1.18107345436113E-3</v>
      </c>
      <c r="L520" s="20">
        <v>1.5493961727642599E-2</v>
      </c>
      <c r="M520" s="20">
        <v>4.3413996959752399E-2</v>
      </c>
      <c r="N520" s="20">
        <v>2405536</v>
      </c>
    </row>
    <row r="521" spans="1:14" x14ac:dyDescent="0.25">
      <c r="A521" s="20" t="str">
        <f t="shared" si="15"/>
        <v>354PESSIMISTIC_10</v>
      </c>
      <c r="B521" s="20">
        <v>2.4058056027006501E+19</v>
      </c>
      <c r="C521" s="20">
        <v>35</v>
      </c>
      <c r="D521" s="20">
        <v>4</v>
      </c>
      <c r="E521" s="20">
        <v>2001</v>
      </c>
      <c r="F521" s="20" t="s">
        <v>19</v>
      </c>
      <c r="G521" s="20" t="s">
        <v>20</v>
      </c>
      <c r="H521" s="20"/>
      <c r="I521" s="20">
        <v>2.4018111004889799E-2</v>
      </c>
      <c r="J521" s="20">
        <v>1.6020718995953299E-2</v>
      </c>
      <c r="K521" s="20">
        <v>7.9973920089364495E-3</v>
      </c>
      <c r="L521" s="20">
        <v>1.53744486455639E-2</v>
      </c>
      <c r="M521" s="20">
        <v>3.9392559650453698E-2</v>
      </c>
      <c r="N521" s="20">
        <v>4987984</v>
      </c>
    </row>
    <row r="522" spans="1:14" x14ac:dyDescent="0.25">
      <c r="A522" s="20" t="str">
        <f t="shared" si="15"/>
        <v>354NEUTRAL</v>
      </c>
      <c r="B522" s="20">
        <v>3.8454430408401152E+20</v>
      </c>
      <c r="C522" s="20">
        <v>35</v>
      </c>
      <c r="D522" s="20">
        <v>4</v>
      </c>
      <c r="E522" s="20">
        <v>4001</v>
      </c>
      <c r="F522" s="20" t="s">
        <v>21</v>
      </c>
      <c r="G522" s="20" t="s">
        <v>20</v>
      </c>
      <c r="H522" s="20"/>
      <c r="I522" s="20">
        <v>4.5452707644333998E-2</v>
      </c>
      <c r="J522" s="20">
        <v>2.1460474483785599E-2</v>
      </c>
      <c r="K522" s="20">
        <v>2.3992233160548399E-2</v>
      </c>
      <c r="L522" s="20">
        <v>1.7771828346279401E-2</v>
      </c>
      <c r="M522" s="20">
        <v>6.3224535990613395E-2</v>
      </c>
      <c r="N522" s="20">
        <v>4987984</v>
      </c>
    </row>
    <row r="523" spans="1:14" x14ac:dyDescent="0.25">
      <c r="A523" s="20" t="str">
        <f t="shared" si="15"/>
        <v>353PESSIMISTIC_10</v>
      </c>
      <c r="B523" s="20">
        <v>343514757292875</v>
      </c>
      <c r="C523" s="20">
        <v>35</v>
      </c>
      <c r="D523" s="20">
        <v>3</v>
      </c>
      <c r="E523" s="20">
        <v>2001</v>
      </c>
      <c r="F523" s="20" t="s">
        <v>19</v>
      </c>
      <c r="G523" s="20" t="s">
        <v>20</v>
      </c>
      <c r="H523" s="20"/>
      <c r="I523" s="20">
        <v>1.34251728368051E-2</v>
      </c>
      <c r="J523" s="20">
        <v>1.5729406146146499E-2</v>
      </c>
      <c r="K523" s="20">
        <v>-2.3042333093414801E-3</v>
      </c>
      <c r="L523" s="20">
        <v>1.38273956372966E-2</v>
      </c>
      <c r="M523" s="20">
        <v>2.72525684741017E-2</v>
      </c>
      <c r="N523" s="20">
        <v>7399088</v>
      </c>
    </row>
    <row r="524" spans="1:14" x14ac:dyDescent="0.25">
      <c r="A524" s="20" t="str">
        <f t="shared" si="15"/>
        <v>354OPTIMISTIC_90</v>
      </c>
      <c r="B524" s="20">
        <v>1.9461068641710165E+21</v>
      </c>
      <c r="C524" s="20">
        <v>35</v>
      </c>
      <c r="D524" s="20">
        <v>4</v>
      </c>
      <c r="E524" s="20">
        <v>6001</v>
      </c>
      <c r="F524" s="20" t="s">
        <v>22</v>
      </c>
      <c r="G524" s="20" t="s">
        <v>20</v>
      </c>
      <c r="H524" s="20"/>
      <c r="I524" s="20">
        <v>7.4638977537838394E-2</v>
      </c>
      <c r="J524" s="20">
        <v>2.45812373672003E-2</v>
      </c>
      <c r="K524" s="20">
        <v>5.0057740170638097E-2</v>
      </c>
      <c r="L524" s="20">
        <v>2.1426875087080199E-2</v>
      </c>
      <c r="M524" s="20">
        <v>9.6065852624918596E-2</v>
      </c>
      <c r="N524" s="20">
        <v>4987984</v>
      </c>
    </row>
    <row r="525" spans="1:14" x14ac:dyDescent="0.25">
      <c r="A525" s="20" t="str">
        <f t="shared" si="15"/>
        <v>353NEUTRAL</v>
      </c>
      <c r="B525" s="20">
        <v>2746058514542875</v>
      </c>
      <c r="C525" s="20">
        <v>35</v>
      </c>
      <c r="D525" s="20">
        <v>3</v>
      </c>
      <c r="E525" s="20">
        <v>4001</v>
      </c>
      <c r="F525" s="20" t="s">
        <v>21</v>
      </c>
      <c r="G525" s="20" t="s">
        <v>20</v>
      </c>
      <c r="H525" s="20"/>
      <c r="I525" s="20">
        <v>2.7610749944286299E-2</v>
      </c>
      <c r="J525" s="20">
        <v>2.12116980777983E-2</v>
      </c>
      <c r="K525" s="20">
        <v>6.39905186648803E-3</v>
      </c>
      <c r="L525" s="20">
        <v>1.5492030793191201E-2</v>
      </c>
      <c r="M525" s="20">
        <v>4.3102780737477503E-2</v>
      </c>
      <c r="N525" s="20">
        <v>7399088</v>
      </c>
    </row>
    <row r="526" spans="1:14" x14ac:dyDescent="0.25">
      <c r="A526" s="20" t="str">
        <f t="shared" si="15"/>
        <v>353OPTIMISTIC_90</v>
      </c>
      <c r="B526" s="20">
        <v>9265631271792876</v>
      </c>
      <c r="C526" s="20">
        <v>35</v>
      </c>
      <c r="D526" s="20">
        <v>3</v>
      </c>
      <c r="E526" s="20">
        <v>6001</v>
      </c>
      <c r="F526" s="20" t="s">
        <v>22</v>
      </c>
      <c r="G526" s="20" t="s">
        <v>20</v>
      </c>
      <c r="H526" s="20"/>
      <c r="I526" s="20">
        <v>4.6627049494818801E-2</v>
      </c>
      <c r="J526" s="20">
        <v>2.4882766964447502E-2</v>
      </c>
      <c r="K526" s="20">
        <v>2.1744282530371299E-2</v>
      </c>
      <c r="L526" s="20">
        <v>1.7867164593910901E-2</v>
      </c>
      <c r="M526" s="20">
        <v>6.4494214088729698E-2</v>
      </c>
      <c r="N526" s="20">
        <v>7399088</v>
      </c>
    </row>
    <row r="527" spans="1:14" x14ac:dyDescent="0.25">
      <c r="A527" s="20" t="str">
        <f t="shared" si="15"/>
        <v>367PESSIMISTIC_10</v>
      </c>
      <c r="B527" s="20">
        <v>1.0065772854427161E+34</v>
      </c>
      <c r="C527" s="20">
        <v>36</v>
      </c>
      <c r="D527" s="20">
        <v>7</v>
      </c>
      <c r="E527" s="20">
        <v>2001</v>
      </c>
      <c r="F527" s="20" t="s">
        <v>19</v>
      </c>
      <c r="G527" s="20" t="s">
        <v>20</v>
      </c>
      <c r="H527" s="20"/>
      <c r="I527" s="20">
        <v>4.3681959500676298E-2</v>
      </c>
      <c r="J527" s="20">
        <v>1.4692211211662301E-2</v>
      </c>
      <c r="K527" s="20">
        <v>2.8989748289013999E-2</v>
      </c>
      <c r="L527" s="20">
        <v>1.71706527516877E-2</v>
      </c>
      <c r="M527" s="20">
        <v>6.0852612252363998E-2</v>
      </c>
      <c r="N527" s="20">
        <v>44160</v>
      </c>
    </row>
    <row r="528" spans="1:14" x14ac:dyDescent="0.25">
      <c r="A528" s="20" t="str">
        <f t="shared" si="15"/>
        <v>367NEUTRAL</v>
      </c>
      <c r="B528" s="20">
        <v>1.2861670077071276E+36</v>
      </c>
      <c r="C528" s="20">
        <v>36</v>
      </c>
      <c r="D528" s="20">
        <v>7</v>
      </c>
      <c r="E528" s="20">
        <v>4001</v>
      </c>
      <c r="F528" s="20" t="s">
        <v>21</v>
      </c>
      <c r="G528" s="20" t="s">
        <v>20</v>
      </c>
      <c r="H528" s="20"/>
      <c r="I528" s="20">
        <v>8.4730260834857907E-2</v>
      </c>
      <c r="J528" s="20">
        <v>2.1743214788886901E-2</v>
      </c>
      <c r="K528" s="20">
        <v>6.2987046045970899E-2</v>
      </c>
      <c r="L528" s="20">
        <v>2.0745910314538998E-2</v>
      </c>
      <c r="M528" s="20">
        <v>0.10547617114939691</v>
      </c>
      <c r="N528" s="20">
        <v>44160</v>
      </c>
    </row>
    <row r="529" spans="1:14" x14ac:dyDescent="0.25">
      <c r="A529" s="20" t="str">
        <f t="shared" si="15"/>
        <v>367OPTIMISTIC_90</v>
      </c>
      <c r="B529" s="20">
        <v>2.1962556549568028E+37</v>
      </c>
      <c r="C529" s="20">
        <v>36</v>
      </c>
      <c r="D529" s="20">
        <v>7</v>
      </c>
      <c r="E529" s="20">
        <v>6001</v>
      </c>
      <c r="F529" s="20" t="s">
        <v>22</v>
      </c>
      <c r="G529" s="20" t="s">
        <v>20</v>
      </c>
      <c r="H529" s="20"/>
      <c r="I529" s="20">
        <v>0.121629360059549</v>
      </c>
      <c r="J529" s="20">
        <v>2.4391657080092801E-2</v>
      </c>
      <c r="K529" s="20">
        <v>9.7237702979456803E-2</v>
      </c>
      <c r="L529" s="20">
        <v>2.4150809093571E-2</v>
      </c>
      <c r="M529" s="20">
        <v>0.14578016915312</v>
      </c>
      <c r="N529" s="20">
        <v>44160</v>
      </c>
    </row>
    <row r="530" spans="1:14" x14ac:dyDescent="0.25">
      <c r="A530" s="20" t="str">
        <f t="shared" si="15"/>
        <v>361PESSIMISTIC_10</v>
      </c>
      <c r="B530" s="20">
        <v>72036</v>
      </c>
      <c r="C530" s="20">
        <v>36</v>
      </c>
      <c r="D530" s="20">
        <v>1</v>
      </c>
      <c r="E530" s="20">
        <v>2001</v>
      </c>
      <c r="F530" s="20" t="s">
        <v>19</v>
      </c>
      <c r="G530" s="20" t="s">
        <v>20</v>
      </c>
      <c r="H530" s="20"/>
      <c r="I530" s="21">
        <v>1.3874376957767601E-5</v>
      </c>
      <c r="J530" s="20">
        <v>1.4892401946791299E-2</v>
      </c>
      <c r="K530" s="20">
        <v>-1.4878527569833501E-2</v>
      </c>
      <c r="L530" s="20">
        <v>1.2564424326098E-2</v>
      </c>
      <c r="M530" s="20">
        <v>1.2578298703055768E-2</v>
      </c>
      <c r="N530" s="20">
        <v>2745</v>
      </c>
    </row>
    <row r="531" spans="1:14" x14ac:dyDescent="0.25">
      <c r="A531" s="20" t="str">
        <f t="shared" si="15"/>
        <v>361NEUTRAL</v>
      </c>
      <c r="B531" s="20">
        <v>144036</v>
      </c>
      <c r="C531" s="20">
        <v>36</v>
      </c>
      <c r="D531" s="20">
        <v>1</v>
      </c>
      <c r="E531" s="20">
        <v>4001</v>
      </c>
      <c r="F531" s="20" t="s">
        <v>21</v>
      </c>
      <c r="G531" s="20" t="s">
        <v>20</v>
      </c>
      <c r="H531" s="20"/>
      <c r="I531" s="20">
        <v>1.28649931780828E-2</v>
      </c>
      <c r="J531" s="20">
        <v>2.5687415766971901E-2</v>
      </c>
      <c r="K531" s="20">
        <v>-1.2822422588889101E-2</v>
      </c>
      <c r="L531" s="20">
        <v>1.3638639735422099E-2</v>
      </c>
      <c r="M531" s="20">
        <v>2.6503632913504899E-2</v>
      </c>
      <c r="N531" s="20">
        <v>2745</v>
      </c>
    </row>
    <row r="532" spans="1:14" x14ac:dyDescent="0.25">
      <c r="A532" s="20" t="str">
        <f t="shared" si="15"/>
        <v>361OPTIMISTIC_90</v>
      </c>
      <c r="B532" s="20">
        <v>216036</v>
      </c>
      <c r="C532" s="20">
        <v>36</v>
      </c>
      <c r="D532" s="20">
        <v>1</v>
      </c>
      <c r="E532" s="20">
        <v>6001</v>
      </c>
      <c r="F532" s="20" t="s">
        <v>22</v>
      </c>
      <c r="G532" s="20" t="s">
        <v>20</v>
      </c>
      <c r="H532" s="20"/>
      <c r="I532" s="20">
        <v>2.8417900427292999E-2</v>
      </c>
      <c r="J532" s="20">
        <v>2.6908188051242E-2</v>
      </c>
      <c r="K532" s="20">
        <v>1.50971237605102E-3</v>
      </c>
      <c r="L532" s="20">
        <v>1.55677366123117E-2</v>
      </c>
      <c r="M532" s="20">
        <v>4.3985637039604703E-2</v>
      </c>
      <c r="N532" s="20">
        <v>2745</v>
      </c>
    </row>
    <row r="533" spans="1:14" x14ac:dyDescent="0.25">
      <c r="A533" s="20" t="str">
        <f t="shared" si="15"/>
        <v>366PESSIMISTIC_10</v>
      </c>
      <c r="B533" s="20">
        <v>1.3973253448868844E+29</v>
      </c>
      <c r="C533" s="20">
        <v>36</v>
      </c>
      <c r="D533" s="20">
        <v>6</v>
      </c>
      <c r="E533" s="20">
        <v>2001</v>
      </c>
      <c r="F533" s="20" t="s">
        <v>19</v>
      </c>
      <c r="G533" s="20" t="s">
        <v>20</v>
      </c>
      <c r="H533" s="20"/>
      <c r="I533" s="20">
        <v>3.5038057866645302E-2</v>
      </c>
      <c r="J533" s="20">
        <v>1.54249906962868E-2</v>
      </c>
      <c r="K533" s="20">
        <v>1.9613067170358399E-2</v>
      </c>
      <c r="L533" s="20">
        <v>1.63341195841595E-2</v>
      </c>
      <c r="M533" s="20">
        <v>5.1372177450804801E-2</v>
      </c>
      <c r="N533" s="20">
        <v>417525</v>
      </c>
    </row>
    <row r="534" spans="1:14" x14ac:dyDescent="0.25">
      <c r="A534" s="20" t="str">
        <f t="shared" si="15"/>
        <v>366NEUTRAL</v>
      </c>
      <c r="B534" s="20">
        <v>8.9294829605593577E+30</v>
      </c>
      <c r="C534" s="20">
        <v>36</v>
      </c>
      <c r="D534" s="20">
        <v>6</v>
      </c>
      <c r="E534" s="20">
        <v>4001</v>
      </c>
      <c r="F534" s="20" t="s">
        <v>21</v>
      </c>
      <c r="G534" s="20" t="s">
        <v>20</v>
      </c>
      <c r="H534" s="20"/>
      <c r="I534" s="20">
        <v>6.5880347719118507E-2</v>
      </c>
      <c r="J534" s="20">
        <v>2.1761577540774599E-2</v>
      </c>
      <c r="K534" s="20">
        <v>4.41187701783438E-2</v>
      </c>
      <c r="L534" s="20">
        <v>1.9286362196481999E-2</v>
      </c>
      <c r="M534" s="20">
        <v>8.5166709915600505E-2</v>
      </c>
      <c r="N534" s="20">
        <v>417525</v>
      </c>
    </row>
    <row r="535" spans="1:14" x14ac:dyDescent="0.25">
      <c r="A535" s="20" t="str">
        <f t="shared" si="15"/>
        <v>366OPTIMISTIC_90</v>
      </c>
      <c r="B535" s="20">
        <v>1.016615589511379E+32</v>
      </c>
      <c r="C535" s="20">
        <v>36</v>
      </c>
      <c r="D535" s="20">
        <v>6</v>
      </c>
      <c r="E535" s="20">
        <v>6001</v>
      </c>
      <c r="F535" s="20" t="s">
        <v>22</v>
      </c>
      <c r="G535" s="20" t="s">
        <v>20</v>
      </c>
      <c r="H535" s="20"/>
      <c r="I535" s="20">
        <v>0.102240980680431</v>
      </c>
      <c r="J535" s="20">
        <v>2.4350379698974099E-2</v>
      </c>
      <c r="K535" s="20">
        <v>7.7890600981457198E-2</v>
      </c>
      <c r="L535" s="20">
        <v>2.3797039514778601E-2</v>
      </c>
      <c r="M535" s="20">
        <v>0.1260380201952096</v>
      </c>
      <c r="N535" s="20">
        <v>417525</v>
      </c>
    </row>
    <row r="536" spans="1:14" x14ac:dyDescent="0.25">
      <c r="A536" s="20" t="str">
        <f t="shared" si="15"/>
        <v>365PESSIMISTIC_10</v>
      </c>
      <c r="B536" s="20">
        <v>1.9397597657933317E+24</v>
      </c>
      <c r="C536" s="20">
        <v>36</v>
      </c>
      <c r="D536" s="20">
        <v>5</v>
      </c>
      <c r="E536" s="20">
        <v>2001</v>
      </c>
      <c r="F536" s="20" t="s">
        <v>19</v>
      </c>
      <c r="G536" s="20" t="s">
        <v>20</v>
      </c>
      <c r="H536" s="20"/>
      <c r="I536" s="20">
        <v>3.1153474665139801E-2</v>
      </c>
      <c r="J536" s="20">
        <v>1.61934548912274E-2</v>
      </c>
      <c r="K536" s="20">
        <v>1.49600197739123E-2</v>
      </c>
      <c r="L536" s="20">
        <v>1.6277917855740901E-2</v>
      </c>
      <c r="M536" s="20">
        <v>4.7431392520880702E-2</v>
      </c>
      <c r="N536" s="20">
        <v>1260000</v>
      </c>
    </row>
    <row r="537" spans="1:14" x14ac:dyDescent="0.25">
      <c r="A537" s="20" t="str">
        <f t="shared" si="15"/>
        <v>365NEUTRAL</v>
      </c>
      <c r="B537" s="20">
        <v>6.1994799637308434E+25</v>
      </c>
      <c r="C537" s="20">
        <v>36</v>
      </c>
      <c r="D537" s="20">
        <v>5</v>
      </c>
      <c r="E537" s="20">
        <v>4001</v>
      </c>
      <c r="F537" s="20" t="s">
        <v>21</v>
      </c>
      <c r="G537" s="20" t="s">
        <v>20</v>
      </c>
      <c r="H537" s="20"/>
      <c r="I537" s="20">
        <v>5.8540842962566599E-2</v>
      </c>
      <c r="J537" s="20">
        <v>2.14006625348452E-2</v>
      </c>
      <c r="K537" s="20">
        <v>3.7140180427721298E-2</v>
      </c>
      <c r="L537" s="20">
        <v>1.9215128833026101E-2</v>
      </c>
      <c r="M537" s="20">
        <v>7.7755971795592696E-2</v>
      </c>
      <c r="N537" s="20">
        <v>1260000</v>
      </c>
    </row>
    <row r="538" spans="1:14" x14ac:dyDescent="0.25">
      <c r="A538" s="20" t="str">
        <f t="shared" si="15"/>
        <v>365OPTIMISTIC_90</v>
      </c>
      <c r="B538" s="20">
        <v>4.7057693602518978E+26</v>
      </c>
      <c r="C538" s="20">
        <v>36</v>
      </c>
      <c r="D538" s="20">
        <v>5</v>
      </c>
      <c r="E538" s="20">
        <v>6001</v>
      </c>
      <c r="F538" s="20" t="s">
        <v>22</v>
      </c>
      <c r="G538" s="20" t="s">
        <v>20</v>
      </c>
      <c r="H538" s="20"/>
      <c r="I538" s="20">
        <v>9.6444542753691298E-2</v>
      </c>
      <c r="J538" s="20">
        <v>2.4497822388720201E-2</v>
      </c>
      <c r="K538" s="20">
        <v>7.1946720364971004E-2</v>
      </c>
      <c r="L538" s="20">
        <v>2.4108198240321E-2</v>
      </c>
      <c r="M538" s="20">
        <v>0.12055274099401229</v>
      </c>
      <c r="N538" s="20">
        <v>1260000</v>
      </c>
    </row>
    <row r="539" spans="1:14" x14ac:dyDescent="0.25">
      <c r="A539" s="20" t="str">
        <f t="shared" si="15"/>
        <v>362PESSIMISTIC_10</v>
      </c>
      <c r="B539" s="20">
        <v>5189185296</v>
      </c>
      <c r="C539" s="20">
        <v>36</v>
      </c>
      <c r="D539" s="20">
        <v>2</v>
      </c>
      <c r="E539" s="20">
        <v>2001</v>
      </c>
      <c r="F539" s="20" t="s">
        <v>19</v>
      </c>
      <c r="G539" s="20" t="s">
        <v>20</v>
      </c>
      <c r="H539" s="20"/>
      <c r="I539" s="20">
        <v>4.8580776258870797E-3</v>
      </c>
      <c r="J539" s="20">
        <v>1.3610560875880501E-2</v>
      </c>
      <c r="K539" s="20">
        <v>-8.7524832499934393E-3</v>
      </c>
      <c r="L539" s="20">
        <v>1.2843713110718699E-2</v>
      </c>
      <c r="M539" s="20">
        <v>1.7701790736605778E-2</v>
      </c>
      <c r="N539" s="20">
        <v>2255190</v>
      </c>
    </row>
    <row r="540" spans="1:14" x14ac:dyDescent="0.25">
      <c r="A540" s="20" t="str">
        <f t="shared" si="15"/>
        <v>362NEUTRAL</v>
      </c>
      <c r="B540" s="20">
        <v>20746369296</v>
      </c>
      <c r="C540" s="20">
        <v>36</v>
      </c>
      <c r="D540" s="20">
        <v>2</v>
      </c>
      <c r="E540" s="20">
        <v>4001</v>
      </c>
      <c r="F540" s="20" t="s">
        <v>21</v>
      </c>
      <c r="G540" s="20" t="s">
        <v>20</v>
      </c>
      <c r="H540" s="20"/>
      <c r="I540" s="20">
        <v>1.51966339499438E-2</v>
      </c>
      <c r="J540" s="20">
        <v>2.1632646059099599E-2</v>
      </c>
      <c r="K540" s="20">
        <v>-6.4360121091557804E-3</v>
      </c>
      <c r="L540" s="20">
        <v>1.3941021841697E-2</v>
      </c>
      <c r="M540" s="20">
        <v>2.91376557916408E-2</v>
      </c>
      <c r="N540" s="20">
        <v>2255190</v>
      </c>
    </row>
    <row r="541" spans="1:14" x14ac:dyDescent="0.25">
      <c r="A541" s="20" t="str">
        <f t="shared" si="15"/>
        <v>362OPTIMISTIC_90</v>
      </c>
      <c r="B541" s="20">
        <v>46671553296</v>
      </c>
      <c r="C541" s="20">
        <v>36</v>
      </c>
      <c r="D541" s="20">
        <v>2</v>
      </c>
      <c r="E541" s="20">
        <v>6001</v>
      </c>
      <c r="F541" s="20" t="s">
        <v>22</v>
      </c>
      <c r="G541" s="20" t="s">
        <v>20</v>
      </c>
      <c r="H541" s="20"/>
      <c r="I541" s="20">
        <v>2.77867059480894E-2</v>
      </c>
      <c r="J541" s="20">
        <v>2.6550848750858998E-2</v>
      </c>
      <c r="K541" s="20">
        <v>1.2358571972303999E-3</v>
      </c>
      <c r="L541" s="20">
        <v>1.54834159040649E-2</v>
      </c>
      <c r="M541" s="20">
        <v>4.32701218521543E-2</v>
      </c>
      <c r="N541" s="20">
        <v>2255190</v>
      </c>
    </row>
    <row r="542" spans="1:14" x14ac:dyDescent="0.25">
      <c r="A542" s="20" t="str">
        <f t="shared" si="15"/>
        <v>364PESSIMISTIC_10</v>
      </c>
      <c r="B542" s="20">
        <v>2.6927644036222607E+19</v>
      </c>
      <c r="C542" s="20">
        <v>36</v>
      </c>
      <c r="D542" s="20">
        <v>4</v>
      </c>
      <c r="E542" s="20">
        <v>2001</v>
      </c>
      <c r="F542" s="20" t="s">
        <v>19</v>
      </c>
      <c r="G542" s="20" t="s">
        <v>20</v>
      </c>
      <c r="H542" s="20"/>
      <c r="I542" s="20">
        <v>2.44420156199305E-2</v>
      </c>
      <c r="J542" s="20">
        <v>1.6200081084265499E-2</v>
      </c>
      <c r="K542" s="20">
        <v>8.24193453566501E-3</v>
      </c>
      <c r="L542" s="20">
        <v>1.5398755843899501E-2</v>
      </c>
      <c r="M542" s="20">
        <v>3.9840771463829999E-2</v>
      </c>
      <c r="N542" s="20">
        <v>4676235</v>
      </c>
    </row>
    <row r="543" spans="1:14" x14ac:dyDescent="0.25">
      <c r="A543" s="20" t="str">
        <f t="shared" si="15"/>
        <v>364NEUTRAL</v>
      </c>
      <c r="B543" s="20">
        <v>4.3041183896601153E+20</v>
      </c>
      <c r="C543" s="20">
        <v>36</v>
      </c>
      <c r="D543" s="20">
        <v>4</v>
      </c>
      <c r="E543" s="20">
        <v>4001</v>
      </c>
      <c r="F543" s="20" t="s">
        <v>21</v>
      </c>
      <c r="G543" s="20" t="s">
        <v>20</v>
      </c>
      <c r="H543" s="20"/>
      <c r="I543" s="20">
        <v>4.5419219637634997E-2</v>
      </c>
      <c r="J543" s="20">
        <v>2.1352843095029599E-2</v>
      </c>
      <c r="K543" s="20">
        <v>2.4066376542605399E-2</v>
      </c>
      <c r="L543" s="20">
        <v>1.7779996228073299E-2</v>
      </c>
      <c r="M543" s="20">
        <v>6.31992158657083E-2</v>
      </c>
      <c r="N543" s="20">
        <v>4676235</v>
      </c>
    </row>
    <row r="544" spans="1:14" x14ac:dyDescent="0.25">
      <c r="A544" s="20" t="str">
        <f t="shared" si="15"/>
        <v>364OPTIMISTIC_90</v>
      </c>
      <c r="B544" s="20">
        <v>2.1782338870613684E+21</v>
      </c>
      <c r="C544" s="20">
        <v>36</v>
      </c>
      <c r="D544" s="20">
        <v>4</v>
      </c>
      <c r="E544" s="20">
        <v>6001</v>
      </c>
      <c r="F544" s="20" t="s">
        <v>22</v>
      </c>
      <c r="G544" s="20" t="s">
        <v>20</v>
      </c>
      <c r="H544" s="20"/>
      <c r="I544" s="20">
        <v>7.42702203877567E-2</v>
      </c>
      <c r="J544" s="20">
        <v>2.4519049532545498E-2</v>
      </c>
      <c r="K544" s="20">
        <v>4.9751170855211101E-2</v>
      </c>
      <c r="L544" s="20">
        <v>2.1399985606723401E-2</v>
      </c>
      <c r="M544" s="20">
        <v>9.5670205994480104E-2</v>
      </c>
      <c r="N544" s="20">
        <v>4676235</v>
      </c>
    </row>
    <row r="545" spans="1:14" x14ac:dyDescent="0.25">
      <c r="A545" s="20" t="str">
        <f t="shared" si="15"/>
        <v>363PESSIMISTIC_10</v>
      </c>
      <c r="B545" s="20">
        <v>373808151982656</v>
      </c>
      <c r="C545" s="20">
        <v>36</v>
      </c>
      <c r="D545" s="20">
        <v>3</v>
      </c>
      <c r="E545" s="20">
        <v>2001</v>
      </c>
      <c r="F545" s="20" t="s">
        <v>19</v>
      </c>
      <c r="G545" s="20" t="s">
        <v>20</v>
      </c>
      <c r="H545" s="20"/>
      <c r="I545" s="20">
        <v>1.3625651308360499E-2</v>
      </c>
      <c r="J545" s="20">
        <v>1.5897719492825299E-2</v>
      </c>
      <c r="K545" s="20">
        <v>-2.2720681844647901E-3</v>
      </c>
      <c r="L545" s="20">
        <v>1.38444745144101E-2</v>
      </c>
      <c r="M545" s="20">
        <v>2.74701258227706E-2</v>
      </c>
      <c r="N545" s="20">
        <v>6936645</v>
      </c>
    </row>
    <row r="546" spans="1:14" x14ac:dyDescent="0.25">
      <c r="A546" s="20" t="str">
        <f t="shared" si="15"/>
        <v>363NEUTRAL</v>
      </c>
      <c r="B546" s="20">
        <v>2988224047918656</v>
      </c>
      <c r="C546" s="20">
        <v>36</v>
      </c>
      <c r="D546" s="20">
        <v>3</v>
      </c>
      <c r="E546" s="20">
        <v>4001</v>
      </c>
      <c r="F546" s="20" t="s">
        <v>21</v>
      </c>
      <c r="G546" s="20" t="s">
        <v>20</v>
      </c>
      <c r="H546" s="20"/>
      <c r="I546" s="20">
        <v>2.7618471147261101E-2</v>
      </c>
      <c r="J546" s="20">
        <v>2.1181261336137E-2</v>
      </c>
      <c r="K546" s="20">
        <v>6.43720981112405E-3</v>
      </c>
      <c r="L546" s="20">
        <v>1.5498225877232E-2</v>
      </c>
      <c r="M546" s="20">
        <v>4.3116697024493097E-2</v>
      </c>
      <c r="N546" s="20">
        <v>6936645</v>
      </c>
    </row>
    <row r="547" spans="1:14" x14ac:dyDescent="0.25">
      <c r="A547" s="20" t="str">
        <f t="shared" si="15"/>
        <v>363OPTIMISTIC_90</v>
      </c>
      <c r="B547" s="20">
        <v>1.0082735687854656E+16</v>
      </c>
      <c r="C547" s="20">
        <v>36</v>
      </c>
      <c r="D547" s="20">
        <v>3</v>
      </c>
      <c r="E547" s="20">
        <v>6001</v>
      </c>
      <c r="F547" s="20" t="s">
        <v>22</v>
      </c>
      <c r="G547" s="20" t="s">
        <v>20</v>
      </c>
      <c r="H547" s="20"/>
      <c r="I547" s="20">
        <v>4.6434899857127697E-2</v>
      </c>
      <c r="J547" s="20">
        <v>2.4776930028485401E-2</v>
      </c>
      <c r="K547" s="20">
        <v>2.16579698286423E-2</v>
      </c>
      <c r="L547" s="20">
        <v>1.78521641579607E-2</v>
      </c>
      <c r="M547" s="20">
        <v>6.4287064015088394E-2</v>
      </c>
      <c r="N547" s="20">
        <v>6936645</v>
      </c>
    </row>
    <row r="548" spans="1:14" x14ac:dyDescent="0.25">
      <c r="A548" s="20" t="str">
        <f t="shared" si="15"/>
        <v>371PESSIMISTIC_10</v>
      </c>
      <c r="B548" s="20">
        <v>74037</v>
      </c>
      <c r="C548" s="20">
        <v>37</v>
      </c>
      <c r="D548" s="20">
        <v>1</v>
      </c>
      <c r="E548" s="20">
        <v>2001</v>
      </c>
      <c r="F548" s="20" t="s">
        <v>19</v>
      </c>
      <c r="G548" s="20" t="s">
        <v>20</v>
      </c>
      <c r="H548" s="20"/>
      <c r="I548" s="21">
        <v>3.3292753059965798E-5</v>
      </c>
      <c r="J548" s="20">
        <v>1.4906696678870001E-2</v>
      </c>
      <c r="K548" s="20">
        <v>-1.487340392581E-2</v>
      </c>
      <c r="L548" s="20">
        <v>1.25768342543673E-2</v>
      </c>
      <c r="M548" s="20">
        <v>1.2610127007427266E-2</v>
      </c>
      <c r="N548" s="20">
        <v>2562</v>
      </c>
    </row>
    <row r="549" spans="1:14" x14ac:dyDescent="0.25">
      <c r="A549" s="20" t="str">
        <f t="shared" si="15"/>
        <v>371NEUTRAL</v>
      </c>
      <c r="B549" s="20">
        <v>148037</v>
      </c>
      <c r="C549" s="20">
        <v>37</v>
      </c>
      <c r="D549" s="20">
        <v>1</v>
      </c>
      <c r="E549" s="20">
        <v>4001</v>
      </c>
      <c r="F549" s="20" t="s">
        <v>21</v>
      </c>
      <c r="G549" s="20" t="s">
        <v>20</v>
      </c>
      <c r="H549" s="20"/>
      <c r="I549" s="20">
        <v>1.30425889174621E-2</v>
      </c>
      <c r="J549" s="20">
        <v>2.5250265822124501E-2</v>
      </c>
      <c r="K549" s="20">
        <v>-1.2207676904662399E-2</v>
      </c>
      <c r="L549" s="20">
        <v>1.36527808053212E-2</v>
      </c>
      <c r="M549" s="20">
        <v>2.6695369722783302E-2</v>
      </c>
      <c r="N549" s="20">
        <v>2562</v>
      </c>
    </row>
    <row r="550" spans="1:14" x14ac:dyDescent="0.25">
      <c r="A550" s="20" t="str">
        <f t="shared" si="15"/>
        <v>371OPTIMISTIC_90</v>
      </c>
      <c r="B550" s="20">
        <v>222037</v>
      </c>
      <c r="C550" s="20">
        <v>37</v>
      </c>
      <c r="D550" s="20">
        <v>1</v>
      </c>
      <c r="E550" s="20">
        <v>6001</v>
      </c>
      <c r="F550" s="20" t="s">
        <v>22</v>
      </c>
      <c r="G550" s="20" t="s">
        <v>20</v>
      </c>
      <c r="H550" s="20"/>
      <c r="I550" s="20">
        <v>2.8276083453095902E-2</v>
      </c>
      <c r="J550" s="20">
        <v>2.6199060456911699E-2</v>
      </c>
      <c r="K550" s="20">
        <v>2.0770229961841699E-3</v>
      </c>
      <c r="L550" s="20">
        <v>1.5554199624387199E-2</v>
      </c>
      <c r="M550" s="20">
        <v>4.3830283077483101E-2</v>
      </c>
      <c r="N550" s="20">
        <v>2562</v>
      </c>
    </row>
    <row r="551" spans="1:14" x14ac:dyDescent="0.25">
      <c r="A551" s="20" t="str">
        <f t="shared" si="15"/>
        <v>377PESSIMISTIC_10</v>
      </c>
      <c r="B551" s="20">
        <v>1.2193873601389458E+34</v>
      </c>
      <c r="C551" s="20">
        <v>37</v>
      </c>
      <c r="D551" s="20">
        <v>7</v>
      </c>
      <c r="E551" s="20">
        <v>2001</v>
      </c>
      <c r="F551" s="20" t="s">
        <v>19</v>
      </c>
      <c r="G551" s="20" t="s">
        <v>20</v>
      </c>
      <c r="H551" s="20"/>
      <c r="I551" s="20">
        <v>4.3679587724103401E-2</v>
      </c>
      <c r="J551" s="20">
        <v>1.48488500587888E-2</v>
      </c>
      <c r="K551" s="20">
        <v>2.88307376653145E-2</v>
      </c>
      <c r="L551" s="20">
        <v>1.7186190513151199E-2</v>
      </c>
      <c r="M551" s="20">
        <v>6.08657782372546E-2</v>
      </c>
      <c r="N551" s="20">
        <v>41216</v>
      </c>
    </row>
    <row r="552" spans="1:14" x14ac:dyDescent="0.25">
      <c r="A552" s="20" t="str">
        <f t="shared" si="15"/>
        <v>377NEUTRAL</v>
      </c>
      <c r="B552" s="20">
        <v>1.5580878039941175E+36</v>
      </c>
      <c r="C552" s="20">
        <v>37</v>
      </c>
      <c r="D552" s="20">
        <v>7</v>
      </c>
      <c r="E552" s="20">
        <v>4001</v>
      </c>
      <c r="F552" s="20" t="s">
        <v>21</v>
      </c>
      <c r="G552" s="20" t="s">
        <v>20</v>
      </c>
      <c r="H552" s="20"/>
      <c r="I552" s="20">
        <v>8.3905318083422303E-2</v>
      </c>
      <c r="J552" s="20">
        <v>2.17383996202851E-2</v>
      </c>
      <c r="K552" s="20">
        <v>6.2166918463137197E-2</v>
      </c>
      <c r="L552" s="20">
        <v>2.06568941316429E-2</v>
      </c>
      <c r="M552" s="20">
        <v>0.1045622122150652</v>
      </c>
      <c r="N552" s="20">
        <v>41216</v>
      </c>
    </row>
    <row r="553" spans="1:14" x14ac:dyDescent="0.25">
      <c r="A553" s="20" t="str">
        <f t="shared" si="15"/>
        <v>377OPTIMISTIC_90</v>
      </c>
      <c r="B553" s="20">
        <v>2.6605869455022743E+37</v>
      </c>
      <c r="C553" s="20">
        <v>37</v>
      </c>
      <c r="D553" s="20">
        <v>7</v>
      </c>
      <c r="E553" s="20">
        <v>6001</v>
      </c>
      <c r="F553" s="20" t="s">
        <v>22</v>
      </c>
      <c r="G553" s="20" t="s">
        <v>20</v>
      </c>
      <c r="H553" s="20"/>
      <c r="I553" s="20">
        <v>0.120479923056765</v>
      </c>
      <c r="J553" s="20">
        <v>2.43105176629521E-2</v>
      </c>
      <c r="K553" s="20">
        <v>9.61694053938138E-2</v>
      </c>
      <c r="L553" s="20">
        <v>2.4010107560380901E-2</v>
      </c>
      <c r="M553" s="20">
        <v>0.14449003061714591</v>
      </c>
      <c r="N553" s="20">
        <v>41216</v>
      </c>
    </row>
    <row r="554" spans="1:14" x14ac:dyDescent="0.25">
      <c r="A554" s="20" t="str">
        <f t="shared" si="15"/>
        <v>376PESSIMISTIC_10</v>
      </c>
      <c r="B554" s="20">
        <v>1.6469972583153638E+29</v>
      </c>
      <c r="C554" s="20">
        <v>37</v>
      </c>
      <c r="D554" s="20">
        <v>6</v>
      </c>
      <c r="E554" s="20">
        <v>2001</v>
      </c>
      <c r="F554" s="20" t="s">
        <v>19</v>
      </c>
      <c r="G554" s="20" t="s">
        <v>20</v>
      </c>
      <c r="H554" s="20"/>
      <c r="I554" s="20">
        <v>3.53174226183137E-2</v>
      </c>
      <c r="J554" s="20">
        <v>1.56434822059816E-2</v>
      </c>
      <c r="K554" s="20">
        <v>1.9673940412331999E-2</v>
      </c>
      <c r="L554" s="20">
        <v>1.6343106010881198E-2</v>
      </c>
      <c r="M554" s="20">
        <v>5.1660528629194902E-2</v>
      </c>
      <c r="N554" s="20">
        <v>389690</v>
      </c>
    </row>
    <row r="555" spans="1:14" x14ac:dyDescent="0.25">
      <c r="A555" s="20" t="str">
        <f t="shared" si="15"/>
        <v>376NEUTRAL</v>
      </c>
      <c r="B555" s="20">
        <v>1.0524989049995052E+31</v>
      </c>
      <c r="C555" s="20">
        <v>37</v>
      </c>
      <c r="D555" s="20">
        <v>6</v>
      </c>
      <c r="E555" s="20">
        <v>4001</v>
      </c>
      <c r="F555" s="20" t="s">
        <v>21</v>
      </c>
      <c r="G555" s="20" t="s">
        <v>20</v>
      </c>
      <c r="H555" s="20"/>
      <c r="I555" s="20">
        <v>6.5529913613201193E-2</v>
      </c>
      <c r="J555" s="20">
        <v>2.1548988434619599E-2</v>
      </c>
      <c r="K555" s="20">
        <v>4.3980925178581598E-2</v>
      </c>
      <c r="L555" s="20">
        <v>1.9262576675879901E-2</v>
      </c>
      <c r="M555" s="20">
        <v>8.4792490289081091E-2</v>
      </c>
      <c r="N555" s="20">
        <v>389690</v>
      </c>
    </row>
    <row r="556" spans="1:14" x14ac:dyDescent="0.25">
      <c r="A556" s="20" t="str">
        <f t="shared" si="15"/>
        <v>376OPTIMISTIC_90</v>
      </c>
      <c r="B556" s="20">
        <v>1.1982628775844902E+32</v>
      </c>
      <c r="C556" s="20">
        <v>37</v>
      </c>
      <c r="D556" s="20">
        <v>6</v>
      </c>
      <c r="E556" s="20">
        <v>6001</v>
      </c>
      <c r="F556" s="20" t="s">
        <v>22</v>
      </c>
      <c r="G556" s="20" t="s">
        <v>20</v>
      </c>
      <c r="H556" s="20"/>
      <c r="I556" s="20">
        <v>0.101466033975049</v>
      </c>
      <c r="J556" s="20">
        <v>2.4285712782717399E-2</v>
      </c>
      <c r="K556" s="20">
        <v>7.7180321192331994E-2</v>
      </c>
      <c r="L556" s="20">
        <v>2.3735824982229599E-2</v>
      </c>
      <c r="M556" s="20">
        <v>0.12520185895727859</v>
      </c>
      <c r="N556" s="20">
        <v>389690</v>
      </c>
    </row>
    <row r="557" spans="1:14" x14ac:dyDescent="0.25">
      <c r="A557" s="20" t="str">
        <f t="shared" si="15"/>
        <v>375PESSIMISTIC_10</v>
      </c>
      <c r="B557" s="20">
        <v>2.2245596908510118E+24</v>
      </c>
      <c r="C557" s="20">
        <v>37</v>
      </c>
      <c r="D557" s="20">
        <v>5</v>
      </c>
      <c r="E557" s="20">
        <v>2001</v>
      </c>
      <c r="F557" s="20" t="s">
        <v>19</v>
      </c>
      <c r="G557" s="20" t="s">
        <v>20</v>
      </c>
      <c r="H557" s="20"/>
      <c r="I557" s="20">
        <v>3.1551927217635202E-2</v>
      </c>
      <c r="J557" s="20">
        <v>1.6346620770335898E-2</v>
      </c>
      <c r="K557" s="20">
        <v>1.5205306447299199E-2</v>
      </c>
      <c r="L557" s="20">
        <v>1.6279104691428001E-2</v>
      </c>
      <c r="M557" s="20">
        <v>4.7831031909063203E-2</v>
      </c>
      <c r="N557" s="20">
        <v>1176000</v>
      </c>
    </row>
    <row r="558" spans="1:14" x14ac:dyDescent="0.25">
      <c r="A558" s="20" t="str">
        <f t="shared" si="15"/>
        <v>375NEUTRAL</v>
      </c>
      <c r="B558" s="20">
        <v>7.1097016624188905E+25</v>
      </c>
      <c r="C558" s="20">
        <v>37</v>
      </c>
      <c r="D558" s="20">
        <v>5</v>
      </c>
      <c r="E558" s="20">
        <v>4001</v>
      </c>
      <c r="F558" s="20" t="s">
        <v>21</v>
      </c>
      <c r="G558" s="20" t="s">
        <v>20</v>
      </c>
      <c r="H558" s="20"/>
      <c r="I558" s="20">
        <v>5.8461070911211402E-2</v>
      </c>
      <c r="J558" s="20">
        <v>2.1243776901661699E-2</v>
      </c>
      <c r="K558" s="20">
        <v>3.7217294009549602E-2</v>
      </c>
      <c r="L558" s="20">
        <v>1.92101830437671E-2</v>
      </c>
      <c r="M558" s="20">
        <v>7.7671253954978509E-2</v>
      </c>
      <c r="N558" s="20">
        <v>1176000</v>
      </c>
    </row>
    <row r="559" spans="1:14" x14ac:dyDescent="0.25">
      <c r="A559" s="20" t="str">
        <f t="shared" si="15"/>
        <v>375OPTIMISTIC_90</v>
      </c>
      <c r="B559" s="20">
        <v>5.3966810828127309E+26</v>
      </c>
      <c r="C559" s="20">
        <v>37</v>
      </c>
      <c r="D559" s="20">
        <v>5</v>
      </c>
      <c r="E559" s="20">
        <v>6001</v>
      </c>
      <c r="F559" s="20" t="s">
        <v>22</v>
      </c>
      <c r="G559" s="20" t="s">
        <v>20</v>
      </c>
      <c r="H559" s="20"/>
      <c r="I559" s="20">
        <v>9.5880285200687407E-2</v>
      </c>
      <c r="J559" s="20">
        <v>2.4463763928460801E-2</v>
      </c>
      <c r="K559" s="20">
        <v>7.1416521272226599E-2</v>
      </c>
      <c r="L559" s="20">
        <v>2.40659959096471E-2</v>
      </c>
      <c r="M559" s="20">
        <v>0.11994628111033451</v>
      </c>
      <c r="N559" s="20">
        <v>1176000</v>
      </c>
    </row>
    <row r="560" spans="1:14" x14ac:dyDescent="0.25">
      <c r="A560" s="20" t="str">
        <f t="shared" si="15"/>
        <v>372PESSIMISTIC_10</v>
      </c>
      <c r="B560" s="20">
        <v>5481477369</v>
      </c>
      <c r="C560" s="20">
        <v>37</v>
      </c>
      <c r="D560" s="20">
        <v>2</v>
      </c>
      <c r="E560" s="20">
        <v>2001</v>
      </c>
      <c r="F560" s="20" t="s">
        <v>19</v>
      </c>
      <c r="G560" s="20" t="s">
        <v>20</v>
      </c>
      <c r="H560" s="20"/>
      <c r="I560" s="20">
        <v>4.9969674889611604E-3</v>
      </c>
      <c r="J560" s="20">
        <v>1.3844596114075999E-2</v>
      </c>
      <c r="K560" s="20">
        <v>-8.8476286251149006E-3</v>
      </c>
      <c r="L560" s="20">
        <v>1.28559220620383E-2</v>
      </c>
      <c r="M560" s="20">
        <v>1.7852889550999462E-2</v>
      </c>
      <c r="N560" s="20">
        <v>2104844</v>
      </c>
    </row>
    <row r="561" spans="1:14" x14ac:dyDescent="0.25">
      <c r="A561" s="20" t="str">
        <f t="shared" si="15"/>
        <v>372NEUTRAL</v>
      </c>
      <c r="B561" s="20">
        <v>21914953369</v>
      </c>
      <c r="C561" s="20">
        <v>37</v>
      </c>
      <c r="D561" s="20">
        <v>2</v>
      </c>
      <c r="E561" s="20">
        <v>4001</v>
      </c>
      <c r="F561" s="20" t="s">
        <v>21</v>
      </c>
      <c r="G561" s="20" t="s">
        <v>20</v>
      </c>
      <c r="H561" s="20"/>
      <c r="I561" s="20">
        <v>1.5194082132263999E-2</v>
      </c>
      <c r="J561" s="20">
        <v>2.1571012302803401E-2</v>
      </c>
      <c r="K561" s="20">
        <v>-6.3769301705394101E-3</v>
      </c>
      <c r="L561" s="20">
        <v>1.3945464285897999E-2</v>
      </c>
      <c r="M561" s="20">
        <v>2.9139546418162E-2</v>
      </c>
      <c r="N561" s="20">
        <v>2104844</v>
      </c>
    </row>
    <row r="562" spans="1:14" x14ac:dyDescent="0.25">
      <c r="A562" s="20" t="str">
        <f t="shared" si="15"/>
        <v>372OPTIMISTIC_90</v>
      </c>
      <c r="B562" s="20">
        <v>49300429369</v>
      </c>
      <c r="C562" s="20">
        <v>37</v>
      </c>
      <c r="D562" s="20">
        <v>2</v>
      </c>
      <c r="E562" s="20">
        <v>6001</v>
      </c>
      <c r="F562" s="20" t="s">
        <v>22</v>
      </c>
      <c r="G562" s="20" t="s">
        <v>20</v>
      </c>
      <c r="H562" s="20"/>
      <c r="I562" s="20">
        <v>2.7661712851052699E-2</v>
      </c>
      <c r="J562" s="20">
        <v>2.6368319023441101E-2</v>
      </c>
      <c r="K562" s="20">
        <v>1.29339382761162E-3</v>
      </c>
      <c r="L562" s="20">
        <v>1.5472992316358E-2</v>
      </c>
      <c r="M562" s="20">
        <v>4.3134705167410699E-2</v>
      </c>
      <c r="N562" s="20">
        <v>2104844</v>
      </c>
    </row>
    <row r="563" spans="1:14" x14ac:dyDescent="0.25">
      <c r="A563" s="20" t="str">
        <f t="shared" si="15"/>
        <v>374PESSIMISTIC_10</v>
      </c>
      <c r="B563" s="20">
        <v>3.0046594146859164E+19</v>
      </c>
      <c r="C563" s="20">
        <v>37</v>
      </c>
      <c r="D563" s="20">
        <v>4</v>
      </c>
      <c r="E563" s="20">
        <v>2001</v>
      </c>
      <c r="F563" s="20" t="s">
        <v>19</v>
      </c>
      <c r="G563" s="20" t="s">
        <v>20</v>
      </c>
      <c r="H563" s="20"/>
      <c r="I563" s="20">
        <v>2.4828057712507699E-2</v>
      </c>
      <c r="J563" s="20">
        <v>1.6365693628006502E-2</v>
      </c>
      <c r="K563" s="20">
        <v>8.4623640845011804E-3</v>
      </c>
      <c r="L563" s="20">
        <v>1.5426475366162901E-2</v>
      </c>
      <c r="M563" s="20">
        <v>4.02545330786706E-2</v>
      </c>
      <c r="N563" s="20">
        <v>4364486</v>
      </c>
    </row>
    <row r="564" spans="1:14" x14ac:dyDescent="0.25">
      <c r="A564" s="20" t="str">
        <f t="shared" si="15"/>
        <v>374NEUTRAL</v>
      </c>
      <c r="B564" s="20">
        <v>4.8026518116544446E+20</v>
      </c>
      <c r="C564" s="20">
        <v>37</v>
      </c>
      <c r="D564" s="20">
        <v>4</v>
      </c>
      <c r="E564" s="20">
        <v>4001</v>
      </c>
      <c r="F564" s="20" t="s">
        <v>21</v>
      </c>
      <c r="G564" s="20" t="s">
        <v>20</v>
      </c>
      <c r="H564" s="20"/>
      <c r="I564" s="20">
        <v>4.5400637448410601E-2</v>
      </c>
      <c r="J564" s="20">
        <v>2.12487102976128E-2</v>
      </c>
      <c r="K564" s="20">
        <v>2.4151927150797701E-2</v>
      </c>
      <c r="L564" s="20">
        <v>1.77877889023382E-2</v>
      </c>
      <c r="M564" s="20">
        <v>6.3188426350748797E-2</v>
      </c>
      <c r="N564" s="20">
        <v>4364486</v>
      </c>
    </row>
    <row r="565" spans="1:14" x14ac:dyDescent="0.25">
      <c r="A565" s="20" t="str">
        <f t="shared" si="15"/>
        <v>374OPTIMISTIC_90</v>
      </c>
      <c r="B565" s="20">
        <v>2.4305323359677579E+21</v>
      </c>
      <c r="C565" s="20">
        <v>37</v>
      </c>
      <c r="D565" s="20">
        <v>4</v>
      </c>
      <c r="E565" s="20">
        <v>6001</v>
      </c>
      <c r="F565" s="20" t="s">
        <v>22</v>
      </c>
      <c r="G565" s="20" t="s">
        <v>20</v>
      </c>
      <c r="H565" s="20"/>
      <c r="I565" s="20">
        <v>7.3912455502774102E-2</v>
      </c>
      <c r="J565" s="20">
        <v>2.4466183510972701E-2</v>
      </c>
      <c r="K565" s="20">
        <v>4.9446271991801398E-2</v>
      </c>
      <c r="L565" s="20">
        <v>2.1373103100550399E-2</v>
      </c>
      <c r="M565" s="20">
        <v>9.5285558603324494E-2</v>
      </c>
      <c r="N565" s="20">
        <v>4364486</v>
      </c>
    </row>
    <row r="566" spans="1:14" x14ac:dyDescent="0.25">
      <c r="A566" s="20" t="str">
        <f t="shared" si="15"/>
        <v>373PESSIMISTIC_10</v>
      </c>
      <c r="B566" s="20">
        <v>405832139968653</v>
      </c>
      <c r="C566" s="20">
        <v>37</v>
      </c>
      <c r="D566" s="20">
        <v>3</v>
      </c>
      <c r="E566" s="20">
        <v>2001</v>
      </c>
      <c r="F566" s="20" t="s">
        <v>19</v>
      </c>
      <c r="G566" s="20" t="s">
        <v>20</v>
      </c>
      <c r="H566" s="20"/>
      <c r="I566" s="20">
        <v>1.38165414037132E-2</v>
      </c>
      <c r="J566" s="20">
        <v>1.6070276704892101E-2</v>
      </c>
      <c r="K566" s="20">
        <v>-2.2537353011788902E-3</v>
      </c>
      <c r="L566" s="20">
        <v>1.3862074297581401E-2</v>
      </c>
      <c r="M566" s="20">
        <v>2.7678615701294602E-2</v>
      </c>
      <c r="N566" s="20">
        <v>6474202</v>
      </c>
    </row>
    <row r="567" spans="1:14" x14ac:dyDescent="0.25">
      <c r="A567" s="20" t="str">
        <f t="shared" si="15"/>
        <v>373NEUTRAL</v>
      </c>
      <c r="B567" s="20">
        <v>3244223951886653</v>
      </c>
      <c r="C567" s="20">
        <v>37</v>
      </c>
      <c r="D567" s="20">
        <v>3</v>
      </c>
      <c r="E567" s="20">
        <v>4001</v>
      </c>
      <c r="F567" s="20" t="s">
        <v>21</v>
      </c>
      <c r="G567" s="20" t="s">
        <v>20</v>
      </c>
      <c r="H567" s="20"/>
      <c r="I567" s="20">
        <v>2.7633057994152801E-2</v>
      </c>
      <c r="J567" s="20">
        <v>2.11144314271405E-2</v>
      </c>
      <c r="K567" s="20">
        <v>6.51862656701229E-3</v>
      </c>
      <c r="L567" s="20">
        <v>1.55064857859577E-2</v>
      </c>
      <c r="M567" s="20">
        <v>4.3139543780110499E-2</v>
      </c>
      <c r="N567" s="20">
        <v>6474202</v>
      </c>
    </row>
    <row r="568" spans="1:14" x14ac:dyDescent="0.25">
      <c r="A568" s="20" t="str">
        <f t="shared" si="15"/>
        <v>373OPTIMISTIC_90</v>
      </c>
      <c r="B568" s="20">
        <v>1.0946519435804652E+16</v>
      </c>
      <c r="C568" s="20">
        <v>37</v>
      </c>
      <c r="D568" s="20">
        <v>3</v>
      </c>
      <c r="E568" s="20">
        <v>6001</v>
      </c>
      <c r="F568" s="20" t="s">
        <v>22</v>
      </c>
      <c r="G568" s="20" t="s">
        <v>20</v>
      </c>
      <c r="H568" s="20"/>
      <c r="I568" s="20">
        <v>4.6257279597743298E-2</v>
      </c>
      <c r="J568" s="20">
        <v>2.4669233951710199E-2</v>
      </c>
      <c r="K568" s="20">
        <v>2.1588045646033099E-2</v>
      </c>
      <c r="L568" s="20">
        <v>1.7838034329380199E-2</v>
      </c>
      <c r="M568" s="20">
        <v>6.4095313927123504E-2</v>
      </c>
      <c r="N568" s="20">
        <v>6474202</v>
      </c>
    </row>
    <row r="569" spans="1:14" x14ac:dyDescent="0.25">
      <c r="A569" s="20" t="str">
        <f t="shared" si="15"/>
        <v>381PESSIMISTIC_10</v>
      </c>
      <c r="B569" s="20">
        <v>76038</v>
      </c>
      <c r="C569" s="20">
        <v>38</v>
      </c>
      <c r="D569" s="20">
        <v>1</v>
      </c>
      <c r="E569" s="20">
        <v>2001</v>
      </c>
      <c r="F569" s="20" t="s">
        <v>19</v>
      </c>
      <c r="G569" s="20" t="s">
        <v>20</v>
      </c>
      <c r="H569" s="20"/>
      <c r="I569" s="21">
        <v>2.63705696044169E-5</v>
      </c>
      <c r="J569" s="20">
        <v>1.48743986751491E-2</v>
      </c>
      <c r="K569" s="20">
        <v>-1.4848028105544701E-2</v>
      </c>
      <c r="L569" s="20">
        <v>1.25638122627168E-2</v>
      </c>
      <c r="M569" s="20">
        <v>1.2590182832321217E-2</v>
      </c>
      <c r="N569" s="20">
        <v>2379</v>
      </c>
    </row>
    <row r="570" spans="1:14" x14ac:dyDescent="0.25">
      <c r="A570" s="20" t="str">
        <f t="shared" si="15"/>
        <v>381NEUTRAL</v>
      </c>
      <c r="B570" s="20">
        <v>152038</v>
      </c>
      <c r="C570" s="20">
        <v>38</v>
      </c>
      <c r="D570" s="20">
        <v>1</v>
      </c>
      <c r="E570" s="20">
        <v>4001</v>
      </c>
      <c r="F570" s="20" t="s">
        <v>21</v>
      </c>
      <c r="G570" s="20" t="s">
        <v>20</v>
      </c>
      <c r="H570" s="20"/>
      <c r="I570" s="20">
        <v>1.31909562762706E-2</v>
      </c>
      <c r="J570" s="20">
        <v>2.3854987586356902E-2</v>
      </c>
      <c r="K570" s="20">
        <v>-1.06640313100863E-2</v>
      </c>
      <c r="L570" s="20">
        <v>1.3678183054780199E-2</v>
      </c>
      <c r="M570" s="20">
        <v>2.6869139331050798E-2</v>
      </c>
      <c r="N570" s="20">
        <v>2379</v>
      </c>
    </row>
    <row r="571" spans="1:14" x14ac:dyDescent="0.25">
      <c r="A571" s="20" t="str">
        <f t="shared" si="15"/>
        <v>381OPTIMISTIC_90</v>
      </c>
      <c r="B571" s="20">
        <v>228038</v>
      </c>
      <c r="C571" s="20">
        <v>38</v>
      </c>
      <c r="D571" s="20">
        <v>1</v>
      </c>
      <c r="E571" s="20">
        <v>6001</v>
      </c>
      <c r="F571" s="20" t="s">
        <v>22</v>
      </c>
      <c r="G571" s="20" t="s">
        <v>20</v>
      </c>
      <c r="H571" s="20"/>
      <c r="I571" s="20">
        <v>2.81513066902268E-2</v>
      </c>
      <c r="J571" s="20">
        <v>2.62365403031967E-2</v>
      </c>
      <c r="K571" s="20">
        <v>1.91476638703003E-3</v>
      </c>
      <c r="L571" s="20">
        <v>1.5541363799890901E-2</v>
      </c>
      <c r="M571" s="20">
        <v>4.3692670490117699E-2</v>
      </c>
      <c r="N571" s="20">
        <v>2379</v>
      </c>
    </row>
    <row r="572" spans="1:14" x14ac:dyDescent="0.25">
      <c r="A572" s="20" t="str">
        <f t="shared" si="15"/>
        <v>387PESSIMISTIC_10</v>
      </c>
      <c r="B572" s="20">
        <v>1.4696529704153489E+34</v>
      </c>
      <c r="C572" s="20">
        <v>38</v>
      </c>
      <c r="D572" s="20">
        <v>7</v>
      </c>
      <c r="E572" s="20">
        <v>2001</v>
      </c>
      <c r="F572" s="20" t="s">
        <v>19</v>
      </c>
      <c r="G572" s="20" t="s">
        <v>20</v>
      </c>
      <c r="H572" s="20"/>
      <c r="I572" s="20">
        <v>4.3693245453296697E-2</v>
      </c>
      <c r="J572" s="20">
        <v>1.5014128387522601E-2</v>
      </c>
      <c r="K572" s="20">
        <v>2.8679117065774001E-2</v>
      </c>
      <c r="L572" s="20">
        <v>1.7247130480879998E-2</v>
      </c>
      <c r="M572" s="20">
        <v>6.0940375934176699E-2</v>
      </c>
      <c r="N572" s="20">
        <v>38272</v>
      </c>
    </row>
    <row r="573" spans="1:14" x14ac:dyDescent="0.25">
      <c r="A573" s="20" t="str">
        <f t="shared" si="15"/>
        <v>387NEUTRAL</v>
      </c>
      <c r="B573" s="20">
        <v>1.8778678901895139E+36</v>
      </c>
      <c r="C573" s="20">
        <v>38</v>
      </c>
      <c r="D573" s="20">
        <v>7</v>
      </c>
      <c r="E573" s="20">
        <v>4001</v>
      </c>
      <c r="F573" s="20" t="s">
        <v>21</v>
      </c>
      <c r="G573" s="20" t="s">
        <v>20</v>
      </c>
      <c r="H573" s="20"/>
      <c r="I573" s="20">
        <v>8.2824407890951898E-2</v>
      </c>
      <c r="J573" s="20">
        <v>2.1222282731650301E-2</v>
      </c>
      <c r="K573" s="20">
        <v>6.1602125159301503E-2</v>
      </c>
      <c r="L573" s="20">
        <v>2.0598954963362101E-2</v>
      </c>
      <c r="M573" s="20">
        <v>0.103423362854314</v>
      </c>
      <c r="N573" s="20">
        <v>38272</v>
      </c>
    </row>
    <row r="574" spans="1:14" x14ac:dyDescent="0.25">
      <c r="A574" s="20" t="str">
        <f t="shared" si="15"/>
        <v>387OPTIMISTIC_90</v>
      </c>
      <c r="B574" s="20">
        <v>3.2066426431221728E+37</v>
      </c>
      <c r="C574" s="20">
        <v>38</v>
      </c>
      <c r="D574" s="20">
        <v>7</v>
      </c>
      <c r="E574" s="20">
        <v>6001</v>
      </c>
      <c r="F574" s="20" t="s">
        <v>22</v>
      </c>
      <c r="G574" s="20" t="s">
        <v>20</v>
      </c>
      <c r="H574" s="20"/>
      <c r="I574" s="20">
        <v>0.119138949941791</v>
      </c>
      <c r="J574" s="20">
        <v>2.4190828626057401E-2</v>
      </c>
      <c r="K574" s="20">
        <v>9.4948121315734296E-2</v>
      </c>
      <c r="L574" s="20">
        <v>2.38392995984688E-2</v>
      </c>
      <c r="M574" s="20">
        <v>0.14297824954025981</v>
      </c>
      <c r="N574" s="20">
        <v>38272</v>
      </c>
    </row>
    <row r="575" spans="1:14" x14ac:dyDescent="0.25">
      <c r="A575" s="20" t="str">
        <f t="shared" si="15"/>
        <v>386PESSIMISTIC_10</v>
      </c>
      <c r="B575" s="20">
        <v>1.9327875146839065E+29</v>
      </c>
      <c r="C575" s="20">
        <v>38</v>
      </c>
      <c r="D575" s="20">
        <v>6</v>
      </c>
      <c r="E575" s="20">
        <v>2001</v>
      </c>
      <c r="F575" s="20" t="s">
        <v>19</v>
      </c>
      <c r="G575" s="20" t="s">
        <v>20</v>
      </c>
      <c r="H575" s="20"/>
      <c r="I575" s="20">
        <v>3.5510328998054702E-2</v>
      </c>
      <c r="J575" s="20">
        <v>1.5646350975671599E-2</v>
      </c>
      <c r="K575" s="20">
        <v>1.9863978022382999E-2</v>
      </c>
      <c r="L575" s="20">
        <v>1.64268235108736E-2</v>
      </c>
      <c r="M575" s="20">
        <v>5.1937152508928303E-2</v>
      </c>
      <c r="N575" s="20">
        <v>361855</v>
      </c>
    </row>
    <row r="576" spans="1:14" x14ac:dyDescent="0.25">
      <c r="A576" s="20" t="str">
        <f t="shared" si="15"/>
        <v>386NEUTRAL</v>
      </c>
      <c r="B576" s="20">
        <v>1.2351306187857731E+31</v>
      </c>
      <c r="C576" s="20">
        <v>38</v>
      </c>
      <c r="D576" s="20">
        <v>6</v>
      </c>
      <c r="E576" s="20">
        <v>4001</v>
      </c>
      <c r="F576" s="20" t="s">
        <v>21</v>
      </c>
      <c r="G576" s="20" t="s">
        <v>20</v>
      </c>
      <c r="H576" s="20"/>
      <c r="I576" s="20">
        <v>6.5062973265926902E-2</v>
      </c>
      <c r="J576" s="20">
        <v>2.1226289236309901E-2</v>
      </c>
      <c r="K576" s="20">
        <v>4.38366840296169E-2</v>
      </c>
      <c r="L576" s="20">
        <v>1.9221173515311801E-2</v>
      </c>
      <c r="M576" s="20">
        <v>8.4284146781238703E-2</v>
      </c>
      <c r="N576" s="20">
        <v>361855</v>
      </c>
    </row>
    <row r="577" spans="1:14" x14ac:dyDescent="0.25">
      <c r="A577" s="20" t="str">
        <f t="shared" si="15"/>
        <v>386OPTIMISTIC_90</v>
      </c>
      <c r="B577" s="20">
        <v>1.4061878472544809E+32</v>
      </c>
      <c r="C577" s="20">
        <v>38</v>
      </c>
      <c r="D577" s="20">
        <v>6</v>
      </c>
      <c r="E577" s="20">
        <v>6001</v>
      </c>
      <c r="F577" s="20" t="s">
        <v>22</v>
      </c>
      <c r="G577" s="20" t="s">
        <v>20</v>
      </c>
      <c r="H577" s="20"/>
      <c r="I577" s="20">
        <v>0.10064949031164799</v>
      </c>
      <c r="J577" s="20">
        <v>2.4217749933859601E-2</v>
      </c>
      <c r="K577" s="20">
        <v>7.6431740377788507E-2</v>
      </c>
      <c r="L577" s="20">
        <v>2.3683183594266501E-2</v>
      </c>
      <c r="M577" s="20">
        <v>0.12433267390591449</v>
      </c>
      <c r="N577" s="20">
        <v>361855</v>
      </c>
    </row>
    <row r="578" spans="1:14" x14ac:dyDescent="0.25">
      <c r="A578" s="20" t="str">
        <f t="shared" si="15"/>
        <v>385PESSIMISTIC_10</v>
      </c>
      <c r="B578" s="20">
        <v>2.5418705314236389E+24</v>
      </c>
      <c r="C578" s="20">
        <v>38</v>
      </c>
      <c r="D578" s="20">
        <v>5</v>
      </c>
      <c r="E578" s="20">
        <v>2001</v>
      </c>
      <c r="F578" s="20" t="s">
        <v>19</v>
      </c>
      <c r="G578" s="20" t="s">
        <v>20</v>
      </c>
      <c r="H578" s="20"/>
      <c r="I578" s="20">
        <v>3.19007769313552E-2</v>
      </c>
      <c r="J578" s="20">
        <v>1.6440456397990001E-2</v>
      </c>
      <c r="K578" s="20">
        <v>1.5460320533365201E-2</v>
      </c>
      <c r="L578" s="20">
        <v>1.6321457135913899E-2</v>
      </c>
      <c r="M578" s="20">
        <v>4.8222234067269096E-2</v>
      </c>
      <c r="N578" s="20">
        <v>1092000</v>
      </c>
    </row>
    <row r="579" spans="1:14" x14ac:dyDescent="0.25">
      <c r="A579" s="20" t="str">
        <f t="shared" ref="A579:A642" si="16">C579&amp;D579&amp;F579</f>
        <v>385NEUTRAL</v>
      </c>
      <c r="B579" s="20">
        <v>8.1238283770226729E+25</v>
      </c>
      <c r="C579" s="20">
        <v>38</v>
      </c>
      <c r="D579" s="20">
        <v>5</v>
      </c>
      <c r="E579" s="20">
        <v>4001</v>
      </c>
      <c r="F579" s="20" t="s">
        <v>21</v>
      </c>
      <c r="G579" s="20" t="s">
        <v>20</v>
      </c>
      <c r="H579" s="20"/>
      <c r="I579" s="20">
        <v>5.8355347605502497E-2</v>
      </c>
      <c r="J579" s="20">
        <v>2.1070670883347398E-2</v>
      </c>
      <c r="K579" s="20">
        <v>3.7284676722154998E-2</v>
      </c>
      <c r="L579" s="20">
        <v>1.9226743939070801E-2</v>
      </c>
      <c r="M579" s="20">
        <v>7.7582091544573295E-2</v>
      </c>
      <c r="N579" s="20">
        <v>1092000</v>
      </c>
    </row>
    <row r="580" spans="1:14" x14ac:dyDescent="0.25">
      <c r="A580" s="20" t="str">
        <f t="shared" si="16"/>
        <v>385OPTIMISTIC_90</v>
      </c>
      <c r="B580" s="20">
        <v>6.1664628143312994E+26</v>
      </c>
      <c r="C580" s="20">
        <v>38</v>
      </c>
      <c r="D580" s="20">
        <v>5</v>
      </c>
      <c r="E580" s="20">
        <v>6001</v>
      </c>
      <c r="F580" s="20" t="s">
        <v>22</v>
      </c>
      <c r="G580" s="20" t="s">
        <v>20</v>
      </c>
      <c r="H580" s="20"/>
      <c r="I580" s="20">
        <v>9.5362472342151103E-2</v>
      </c>
      <c r="J580" s="20">
        <v>2.4407245252123101E-2</v>
      </c>
      <c r="K580" s="20">
        <v>7.0955227090027995E-2</v>
      </c>
      <c r="L580" s="20">
        <v>2.40258608178399E-2</v>
      </c>
      <c r="M580" s="20">
        <v>0.11938833315999101</v>
      </c>
      <c r="N580" s="20">
        <v>1092000</v>
      </c>
    </row>
    <row r="581" spans="1:14" x14ac:dyDescent="0.25">
      <c r="A581" s="20" t="str">
        <f t="shared" si="16"/>
        <v>382PESSIMISTIC_10</v>
      </c>
      <c r="B581" s="20">
        <v>5781777444</v>
      </c>
      <c r="C581" s="20">
        <v>38</v>
      </c>
      <c r="D581" s="20">
        <v>2</v>
      </c>
      <c r="E581" s="20">
        <v>2001</v>
      </c>
      <c r="F581" s="20" t="s">
        <v>19</v>
      </c>
      <c r="G581" s="20" t="s">
        <v>20</v>
      </c>
      <c r="H581" s="20"/>
      <c r="I581" s="20">
        <v>5.13156406210923E-3</v>
      </c>
      <c r="J581" s="20">
        <v>1.4075228664634299E-2</v>
      </c>
      <c r="K581" s="20">
        <v>-8.94366460252515E-3</v>
      </c>
      <c r="L581" s="20">
        <v>1.28681494690945E-2</v>
      </c>
      <c r="M581" s="20">
        <v>1.7999713531203731E-2</v>
      </c>
      <c r="N581" s="20">
        <v>1954498</v>
      </c>
    </row>
    <row r="582" spans="1:14" x14ac:dyDescent="0.25">
      <c r="A582" s="20" t="str">
        <f t="shared" si="16"/>
        <v>382NEUTRAL</v>
      </c>
      <c r="B582" s="20">
        <v>23115553444</v>
      </c>
      <c r="C582" s="20">
        <v>38</v>
      </c>
      <c r="D582" s="20">
        <v>2</v>
      </c>
      <c r="E582" s="20">
        <v>4001</v>
      </c>
      <c r="F582" s="20" t="s">
        <v>21</v>
      </c>
      <c r="G582" s="20" t="s">
        <v>20</v>
      </c>
      <c r="H582" s="20"/>
      <c r="I582" s="20">
        <v>1.51973506868892E-2</v>
      </c>
      <c r="J582" s="20">
        <v>2.1457889010297802E-2</v>
      </c>
      <c r="K582" s="20">
        <v>-6.26053832340867E-3</v>
      </c>
      <c r="L582" s="20">
        <v>1.3950004428243E-2</v>
      </c>
      <c r="M582" s="20">
        <v>2.9147355115132202E-2</v>
      </c>
      <c r="N582" s="20">
        <v>1954498</v>
      </c>
    </row>
    <row r="583" spans="1:14" x14ac:dyDescent="0.25">
      <c r="A583" s="20" t="str">
        <f t="shared" si="16"/>
        <v>382OPTIMISTIC_90</v>
      </c>
      <c r="B583" s="20">
        <v>52001329444</v>
      </c>
      <c r="C583" s="20">
        <v>38</v>
      </c>
      <c r="D583" s="20">
        <v>2</v>
      </c>
      <c r="E583" s="20">
        <v>6001</v>
      </c>
      <c r="F583" s="20" t="s">
        <v>22</v>
      </c>
      <c r="G583" s="20" t="s">
        <v>20</v>
      </c>
      <c r="H583" s="20"/>
      <c r="I583" s="20">
        <v>2.75377813943289E-2</v>
      </c>
      <c r="J583" s="20">
        <v>2.6195576453216001E-2</v>
      </c>
      <c r="K583" s="20">
        <v>1.3422049411129201E-3</v>
      </c>
      <c r="L583" s="20">
        <v>1.54629517833078E-2</v>
      </c>
      <c r="M583" s="20">
        <v>4.3000733177636696E-2</v>
      </c>
      <c r="N583" s="20">
        <v>1954498</v>
      </c>
    </row>
    <row r="584" spans="1:14" x14ac:dyDescent="0.25">
      <c r="A584" s="20" t="str">
        <f t="shared" si="16"/>
        <v>384PESSIMISTIC_10</v>
      </c>
      <c r="B584" s="20">
        <v>3.3428950411947172E+19</v>
      </c>
      <c r="C584" s="20">
        <v>38</v>
      </c>
      <c r="D584" s="20">
        <v>4</v>
      </c>
      <c r="E584" s="20">
        <v>2001</v>
      </c>
      <c r="F584" s="20" t="s">
        <v>19</v>
      </c>
      <c r="G584" s="20" t="s">
        <v>20</v>
      </c>
      <c r="H584" s="20"/>
      <c r="I584" s="20">
        <v>2.5185142885503602E-2</v>
      </c>
      <c r="J584" s="20">
        <v>1.65245746325932E-2</v>
      </c>
      <c r="K584" s="20">
        <v>8.6605682529103892E-3</v>
      </c>
      <c r="L584" s="20">
        <v>1.54619093993268E-2</v>
      </c>
      <c r="M584" s="20">
        <v>4.0647052284830398E-2</v>
      </c>
      <c r="N584" s="20">
        <v>4052737</v>
      </c>
    </row>
    <row r="585" spans="1:14" x14ac:dyDescent="0.25">
      <c r="A585" s="20" t="str">
        <f t="shared" si="16"/>
        <v>384NEUTRAL</v>
      </c>
      <c r="B585" s="20">
        <v>5.3432881102242028E+20</v>
      </c>
      <c r="C585" s="20">
        <v>38</v>
      </c>
      <c r="D585" s="20">
        <v>4</v>
      </c>
      <c r="E585" s="20">
        <v>4001</v>
      </c>
      <c r="F585" s="20" t="s">
        <v>21</v>
      </c>
      <c r="G585" s="20" t="s">
        <v>20</v>
      </c>
      <c r="H585" s="20"/>
      <c r="I585" s="20">
        <v>4.5402523464789901E-2</v>
      </c>
      <c r="J585" s="20">
        <v>2.1179100207875799E-2</v>
      </c>
      <c r="K585" s="20">
        <v>2.4223423256914001E-2</v>
      </c>
      <c r="L585" s="20">
        <v>1.7796255393820098E-2</v>
      </c>
      <c r="M585" s="20">
        <v>6.319877885861E-2</v>
      </c>
      <c r="N585" s="20">
        <v>4052737</v>
      </c>
    </row>
    <row r="586" spans="1:14" x14ac:dyDescent="0.25">
      <c r="A586" s="20" t="str">
        <f t="shared" si="16"/>
        <v>384OPTIMISTIC_90</v>
      </c>
      <c r="B586" s="20">
        <v>2.7041382639434214E+21</v>
      </c>
      <c r="C586" s="20">
        <v>38</v>
      </c>
      <c r="D586" s="20">
        <v>4</v>
      </c>
      <c r="E586" s="20">
        <v>6001</v>
      </c>
      <c r="F586" s="20" t="s">
        <v>22</v>
      </c>
      <c r="G586" s="20" t="s">
        <v>20</v>
      </c>
      <c r="H586" s="20"/>
      <c r="I586" s="20">
        <v>7.3568164597393695E-2</v>
      </c>
      <c r="J586" s="20">
        <v>2.4398971356502701E-2</v>
      </c>
      <c r="K586" s="20">
        <v>4.9169193240891002E-2</v>
      </c>
      <c r="L586" s="20">
        <v>2.1345671042636901E-2</v>
      </c>
      <c r="M586" s="20">
        <v>9.49138356400306E-2</v>
      </c>
      <c r="N586" s="20">
        <v>4052737</v>
      </c>
    </row>
    <row r="587" spans="1:14" x14ac:dyDescent="0.25">
      <c r="A587" s="20" t="str">
        <f t="shared" si="16"/>
        <v>383PESSIMISTIC_10</v>
      </c>
      <c r="B587" s="20">
        <v>439634793286872</v>
      </c>
      <c r="C587" s="20">
        <v>38</v>
      </c>
      <c r="D587" s="20">
        <v>3</v>
      </c>
      <c r="E587" s="20">
        <v>2001</v>
      </c>
      <c r="F587" s="20" t="s">
        <v>19</v>
      </c>
      <c r="G587" s="20" t="s">
        <v>20</v>
      </c>
      <c r="H587" s="20"/>
      <c r="I587" s="20">
        <v>1.39976952849047E-2</v>
      </c>
      <c r="J587" s="20">
        <v>1.62249562182534E-2</v>
      </c>
      <c r="K587" s="20">
        <v>-2.22726093334868E-3</v>
      </c>
      <c r="L587" s="20">
        <v>1.38802919545456E-2</v>
      </c>
      <c r="M587" s="20">
        <v>2.78779872394503E-2</v>
      </c>
      <c r="N587" s="20">
        <v>6011759</v>
      </c>
    </row>
    <row r="588" spans="1:14" x14ac:dyDescent="0.25">
      <c r="A588" s="20" t="str">
        <f t="shared" si="16"/>
        <v>383NEUTRAL</v>
      </c>
      <c r="B588" s="20">
        <v>3514442514518872</v>
      </c>
      <c r="C588" s="20">
        <v>38</v>
      </c>
      <c r="D588" s="20">
        <v>3</v>
      </c>
      <c r="E588" s="20">
        <v>4001</v>
      </c>
      <c r="F588" s="20" t="s">
        <v>21</v>
      </c>
      <c r="G588" s="20" t="s">
        <v>20</v>
      </c>
      <c r="H588" s="20"/>
      <c r="I588" s="20">
        <v>2.76535438553859E-2</v>
      </c>
      <c r="J588" s="20">
        <v>2.10742499102929E-2</v>
      </c>
      <c r="K588" s="20">
        <v>6.5792939450930402E-3</v>
      </c>
      <c r="L588" s="20">
        <v>1.5513712544856E-2</v>
      </c>
      <c r="M588" s="20">
        <v>4.3167256400241896E-2</v>
      </c>
      <c r="N588" s="20">
        <v>6011759</v>
      </c>
    </row>
    <row r="589" spans="1:14" x14ac:dyDescent="0.25">
      <c r="A589" s="20" t="str">
        <f t="shared" si="16"/>
        <v>383OPTIMISTIC_90</v>
      </c>
      <c r="B589" s="20">
        <v>1.1858279163750872E+16</v>
      </c>
      <c r="C589" s="20">
        <v>38</v>
      </c>
      <c r="D589" s="20">
        <v>3</v>
      </c>
      <c r="E589" s="20">
        <v>6001</v>
      </c>
      <c r="F589" s="20" t="s">
        <v>22</v>
      </c>
      <c r="G589" s="20" t="s">
        <v>20</v>
      </c>
      <c r="H589" s="20"/>
      <c r="I589" s="20">
        <v>4.6082544892189901E-2</v>
      </c>
      <c r="J589" s="20">
        <v>2.45490936096599E-2</v>
      </c>
      <c r="K589" s="20">
        <v>2.1533451282530001E-2</v>
      </c>
      <c r="L589" s="20">
        <v>1.7824329768042699E-2</v>
      </c>
      <c r="M589" s="20">
        <v>6.3906874660232593E-2</v>
      </c>
      <c r="N589" s="20">
        <v>6011759</v>
      </c>
    </row>
    <row r="590" spans="1:14" x14ac:dyDescent="0.25">
      <c r="A590" s="20" t="str">
        <f t="shared" si="16"/>
        <v>391PESSIMISTIC_10</v>
      </c>
      <c r="B590" s="20">
        <v>78039</v>
      </c>
      <c r="C590" s="20">
        <v>39</v>
      </c>
      <c r="D590" s="20">
        <v>1</v>
      </c>
      <c r="E590" s="20">
        <v>2001</v>
      </c>
      <c r="F590" s="20" t="s">
        <v>19</v>
      </c>
      <c r="G590" s="20" t="s">
        <v>20</v>
      </c>
      <c r="H590" s="20"/>
      <c r="I590" s="21">
        <v>1.01008176067729E-5</v>
      </c>
      <c r="J590" s="20">
        <v>1.48446173536112E-2</v>
      </c>
      <c r="K590" s="20">
        <v>-1.48345165360044E-2</v>
      </c>
      <c r="L590" s="20">
        <v>1.25665493578052E-2</v>
      </c>
      <c r="M590" s="20">
        <v>1.2576650175411973E-2</v>
      </c>
      <c r="N590" s="20">
        <v>2196</v>
      </c>
    </row>
    <row r="591" spans="1:14" x14ac:dyDescent="0.25">
      <c r="A591" s="20" t="str">
        <f t="shared" si="16"/>
        <v>391NEUTRAL</v>
      </c>
      <c r="B591" s="20">
        <v>156039</v>
      </c>
      <c r="C591" s="20">
        <v>39</v>
      </c>
      <c r="D591" s="20">
        <v>1</v>
      </c>
      <c r="E591" s="20">
        <v>4001</v>
      </c>
      <c r="F591" s="20" t="s">
        <v>21</v>
      </c>
      <c r="G591" s="20" t="s">
        <v>20</v>
      </c>
      <c r="H591" s="20"/>
      <c r="I591" s="20">
        <v>1.3365225352106099E-2</v>
      </c>
      <c r="J591" s="20">
        <v>2.2222635492488801E-2</v>
      </c>
      <c r="K591" s="20">
        <v>-8.8574101403826599E-3</v>
      </c>
      <c r="L591" s="20">
        <v>1.37024900218041E-2</v>
      </c>
      <c r="M591" s="20">
        <v>2.7067715373910201E-2</v>
      </c>
      <c r="N591" s="20">
        <v>2196</v>
      </c>
    </row>
    <row r="592" spans="1:14" x14ac:dyDescent="0.25">
      <c r="A592" s="20" t="str">
        <f t="shared" si="16"/>
        <v>391OPTIMISTIC_90</v>
      </c>
      <c r="B592" s="20">
        <v>234039</v>
      </c>
      <c r="C592" s="20">
        <v>39</v>
      </c>
      <c r="D592" s="20">
        <v>1</v>
      </c>
      <c r="E592" s="20">
        <v>6001</v>
      </c>
      <c r="F592" s="20" t="s">
        <v>22</v>
      </c>
      <c r="G592" s="20" t="s">
        <v>20</v>
      </c>
      <c r="H592" s="20"/>
      <c r="I592" s="20">
        <v>2.79968388026803E-2</v>
      </c>
      <c r="J592" s="20">
        <v>2.57279865599786E-2</v>
      </c>
      <c r="K592" s="20">
        <v>2.26885224270168E-3</v>
      </c>
      <c r="L592" s="20">
        <v>1.55271630743559E-2</v>
      </c>
      <c r="M592" s="20">
        <v>4.35240018770362E-2</v>
      </c>
      <c r="N592" s="20">
        <v>2196</v>
      </c>
    </row>
    <row r="593" spans="1:14" x14ac:dyDescent="0.25">
      <c r="A593" s="20" t="str">
        <f t="shared" si="16"/>
        <v>397PESSIMISTIC_10</v>
      </c>
      <c r="B593" s="20">
        <v>1.762714064202848E+34</v>
      </c>
      <c r="C593" s="20">
        <v>39</v>
      </c>
      <c r="D593" s="20">
        <v>7</v>
      </c>
      <c r="E593" s="20">
        <v>2001</v>
      </c>
      <c r="F593" s="20" t="s">
        <v>19</v>
      </c>
      <c r="G593" s="20" t="s">
        <v>20</v>
      </c>
      <c r="H593" s="20"/>
      <c r="I593" s="20">
        <v>4.4063297289564402E-2</v>
      </c>
      <c r="J593" s="20">
        <v>1.49623384160231E-2</v>
      </c>
      <c r="K593" s="20">
        <v>2.9100958873541301E-2</v>
      </c>
      <c r="L593" s="20">
        <v>1.73729783082434E-2</v>
      </c>
      <c r="M593" s="20">
        <v>6.1436275597807802E-2</v>
      </c>
      <c r="N593" s="20">
        <v>35328</v>
      </c>
    </row>
    <row r="594" spans="1:14" x14ac:dyDescent="0.25">
      <c r="A594" s="20" t="str">
        <f t="shared" si="16"/>
        <v>397NEUTRAL</v>
      </c>
      <c r="B594" s="20">
        <v>2.2523304530977012E+36</v>
      </c>
      <c r="C594" s="20">
        <v>39</v>
      </c>
      <c r="D594" s="20">
        <v>7</v>
      </c>
      <c r="E594" s="20">
        <v>4001</v>
      </c>
      <c r="F594" s="20" t="s">
        <v>21</v>
      </c>
      <c r="G594" s="20" t="s">
        <v>20</v>
      </c>
      <c r="H594" s="20"/>
      <c r="I594" s="20">
        <v>8.1276547064251303E-2</v>
      </c>
      <c r="J594" s="20">
        <v>2.0701600497042599E-2</v>
      </c>
      <c r="K594" s="20">
        <v>6.0574946567208701E-2</v>
      </c>
      <c r="L594" s="20">
        <v>2.0599225956660701E-2</v>
      </c>
      <c r="M594" s="20">
        <v>0.101875773020912</v>
      </c>
      <c r="N594" s="20">
        <v>35328</v>
      </c>
    </row>
    <row r="595" spans="1:14" x14ac:dyDescent="0.25">
      <c r="A595" s="20" t="str">
        <f t="shared" si="16"/>
        <v>397OPTIMISTIC_90</v>
      </c>
      <c r="B595" s="20">
        <v>3.846074005012616E+37</v>
      </c>
      <c r="C595" s="20">
        <v>39</v>
      </c>
      <c r="D595" s="20">
        <v>7</v>
      </c>
      <c r="E595" s="20">
        <v>6001</v>
      </c>
      <c r="F595" s="20" t="s">
        <v>22</v>
      </c>
      <c r="G595" s="20" t="s">
        <v>20</v>
      </c>
      <c r="H595" s="20"/>
      <c r="I595" s="20">
        <v>0.11775854566685499</v>
      </c>
      <c r="J595" s="20">
        <v>2.3989435880432002E-2</v>
      </c>
      <c r="K595" s="20">
        <v>9.3769109786423693E-2</v>
      </c>
      <c r="L595" s="20">
        <v>2.3694172736335499E-2</v>
      </c>
      <c r="M595" s="20">
        <v>0.14145271840319049</v>
      </c>
      <c r="N595" s="20">
        <v>35328</v>
      </c>
    </row>
    <row r="596" spans="1:14" x14ac:dyDescent="0.25">
      <c r="A596" s="20" t="str">
        <f t="shared" si="16"/>
        <v>396PESSIMISTIC_10</v>
      </c>
      <c r="B596" s="20">
        <v>2.258760445678248E+29</v>
      </c>
      <c r="C596" s="20">
        <v>39</v>
      </c>
      <c r="D596" s="20">
        <v>6</v>
      </c>
      <c r="E596" s="20">
        <v>2001</v>
      </c>
      <c r="F596" s="20" t="s">
        <v>19</v>
      </c>
      <c r="G596" s="20" t="s">
        <v>20</v>
      </c>
      <c r="H596" s="20"/>
      <c r="I596" s="20">
        <v>3.5836728639333702E-2</v>
      </c>
      <c r="J596" s="20">
        <v>1.5785365044961301E-2</v>
      </c>
      <c r="K596" s="20">
        <v>2.0051363594372401E-2</v>
      </c>
      <c r="L596" s="20">
        <v>1.6483663239903499E-2</v>
      </c>
      <c r="M596" s="20">
        <v>5.2320391879237205E-2</v>
      </c>
      <c r="N596" s="20">
        <v>334020</v>
      </c>
    </row>
    <row r="597" spans="1:14" x14ac:dyDescent="0.25">
      <c r="A597" s="20" t="str">
        <f t="shared" si="16"/>
        <v>396NEUTRAL</v>
      </c>
      <c r="B597" s="20">
        <v>1.4434407123204462E+31</v>
      </c>
      <c r="C597" s="20">
        <v>39</v>
      </c>
      <c r="D597" s="20">
        <v>6</v>
      </c>
      <c r="E597" s="20">
        <v>4001</v>
      </c>
      <c r="F597" s="20" t="s">
        <v>21</v>
      </c>
      <c r="G597" s="20" t="s">
        <v>20</v>
      </c>
      <c r="H597" s="20"/>
      <c r="I597" s="20">
        <v>6.4437749720800602E-2</v>
      </c>
      <c r="J597" s="20">
        <v>2.0839917570937901E-2</v>
      </c>
      <c r="K597" s="20">
        <v>4.3597832149862598E-2</v>
      </c>
      <c r="L597" s="20">
        <v>1.9212498015312801E-2</v>
      </c>
      <c r="M597" s="20">
        <v>8.3650247736113403E-2</v>
      </c>
      <c r="N597" s="20">
        <v>334020</v>
      </c>
    </row>
    <row r="598" spans="1:14" x14ac:dyDescent="0.25">
      <c r="A598" s="20" t="str">
        <f t="shared" si="16"/>
        <v>396OPTIMISTIC_90</v>
      </c>
      <c r="B598" s="20">
        <v>1.6433474784171082E+32</v>
      </c>
      <c r="C598" s="20">
        <v>39</v>
      </c>
      <c r="D598" s="20">
        <v>6</v>
      </c>
      <c r="E598" s="20">
        <v>6001</v>
      </c>
      <c r="F598" s="20" t="s">
        <v>22</v>
      </c>
      <c r="G598" s="20" t="s">
        <v>20</v>
      </c>
      <c r="H598" s="20"/>
      <c r="I598" s="20">
        <v>9.9777666236376295E-2</v>
      </c>
      <c r="J598" s="20">
        <v>2.4072729593533401E-2</v>
      </c>
      <c r="K598" s="20">
        <v>7.5704936642842793E-2</v>
      </c>
      <c r="L598" s="20">
        <v>2.3617639103111199E-2</v>
      </c>
      <c r="M598" s="20">
        <v>0.12339530533948749</v>
      </c>
      <c r="N598" s="20">
        <v>334020</v>
      </c>
    </row>
    <row r="599" spans="1:14" x14ac:dyDescent="0.25">
      <c r="A599" s="20" t="str">
        <f t="shared" si="16"/>
        <v>395PESSIMISTIC_10</v>
      </c>
      <c r="B599" s="20">
        <v>2.8943995254657902E+24</v>
      </c>
      <c r="C599" s="20">
        <v>39</v>
      </c>
      <c r="D599" s="20">
        <v>5</v>
      </c>
      <c r="E599" s="20">
        <v>2001</v>
      </c>
      <c r="F599" s="20" t="s">
        <v>19</v>
      </c>
      <c r="G599" s="20" t="s">
        <v>20</v>
      </c>
      <c r="H599" s="20"/>
      <c r="I599" s="20">
        <v>3.2250402623698403E-2</v>
      </c>
      <c r="J599" s="20">
        <v>1.646492138254E-2</v>
      </c>
      <c r="K599" s="20">
        <v>1.5785481241158399E-2</v>
      </c>
      <c r="L599" s="20">
        <v>1.6351735972635398E-2</v>
      </c>
      <c r="M599" s="20">
        <v>4.8602138596333805E-2</v>
      </c>
      <c r="N599" s="20">
        <v>1008000</v>
      </c>
    </row>
    <row r="600" spans="1:14" x14ac:dyDescent="0.25">
      <c r="A600" s="20" t="str">
        <f t="shared" si="16"/>
        <v>395NEUTRAL</v>
      </c>
      <c r="B600" s="20">
        <v>9.2505124508645044E+25</v>
      </c>
      <c r="C600" s="20">
        <v>39</v>
      </c>
      <c r="D600" s="20">
        <v>5</v>
      </c>
      <c r="E600" s="20">
        <v>4001</v>
      </c>
      <c r="F600" s="20" t="s">
        <v>21</v>
      </c>
      <c r="G600" s="20" t="s">
        <v>20</v>
      </c>
      <c r="H600" s="20"/>
      <c r="I600" s="20">
        <v>5.8258680739065198E-2</v>
      </c>
      <c r="J600" s="20">
        <v>2.0863715557923799E-2</v>
      </c>
      <c r="K600" s="20">
        <v>3.7394965181141299E-2</v>
      </c>
      <c r="L600" s="20">
        <v>1.9237715661756999E-2</v>
      </c>
      <c r="M600" s="20">
        <v>7.7496396400822204E-2</v>
      </c>
      <c r="N600" s="20">
        <v>1008000</v>
      </c>
    </row>
    <row r="601" spans="1:14" x14ac:dyDescent="0.25">
      <c r="A601" s="20" t="str">
        <f t="shared" si="16"/>
        <v>395OPTIMISTIC_90</v>
      </c>
      <c r="B601" s="20">
        <v>7.0216821915027324E+26</v>
      </c>
      <c r="C601" s="20">
        <v>39</v>
      </c>
      <c r="D601" s="20">
        <v>5</v>
      </c>
      <c r="E601" s="20">
        <v>6001</v>
      </c>
      <c r="F601" s="20" t="s">
        <v>22</v>
      </c>
      <c r="G601" s="20" t="s">
        <v>20</v>
      </c>
      <c r="H601" s="20"/>
      <c r="I601" s="20">
        <v>9.4833682232445995E-2</v>
      </c>
      <c r="J601" s="20">
        <v>2.4357879768507701E-2</v>
      </c>
      <c r="K601" s="20">
        <v>7.0475802463938197E-2</v>
      </c>
      <c r="L601" s="20">
        <v>2.3988263020829799E-2</v>
      </c>
      <c r="M601" s="20">
        <v>0.1188219452532758</v>
      </c>
      <c r="N601" s="20">
        <v>1008000</v>
      </c>
    </row>
    <row r="602" spans="1:14" x14ac:dyDescent="0.25">
      <c r="A602" s="20" t="str">
        <f t="shared" si="16"/>
        <v>392PESSIMISTIC_10</v>
      </c>
      <c r="B602" s="20">
        <v>6090085521</v>
      </c>
      <c r="C602" s="20">
        <v>39</v>
      </c>
      <c r="D602" s="20">
        <v>2</v>
      </c>
      <c r="E602" s="20">
        <v>2001</v>
      </c>
      <c r="F602" s="20" t="s">
        <v>19</v>
      </c>
      <c r="G602" s="20" t="s">
        <v>20</v>
      </c>
      <c r="H602" s="20"/>
      <c r="I602" s="20">
        <v>5.2663056502910699E-3</v>
      </c>
      <c r="J602" s="20">
        <v>1.43017738096582E-2</v>
      </c>
      <c r="K602" s="20">
        <v>-9.0354681593671701E-3</v>
      </c>
      <c r="L602" s="20">
        <v>1.28804136494105E-2</v>
      </c>
      <c r="M602" s="20">
        <v>1.8146719299701568E-2</v>
      </c>
      <c r="N602" s="20">
        <v>1804152</v>
      </c>
    </row>
    <row r="603" spans="1:14" x14ac:dyDescent="0.25">
      <c r="A603" s="20" t="str">
        <f t="shared" si="16"/>
        <v>392NEUTRAL</v>
      </c>
      <c r="B603" s="20">
        <v>24348169521</v>
      </c>
      <c r="C603" s="20">
        <v>39</v>
      </c>
      <c r="D603" s="20">
        <v>2</v>
      </c>
      <c r="E603" s="20">
        <v>4001</v>
      </c>
      <c r="F603" s="20" t="s">
        <v>21</v>
      </c>
      <c r="G603" s="20" t="s">
        <v>20</v>
      </c>
      <c r="H603" s="20"/>
      <c r="I603" s="20">
        <v>1.52043719584376E-2</v>
      </c>
      <c r="J603" s="20">
        <v>2.1415853775529702E-2</v>
      </c>
      <c r="K603" s="20">
        <v>-6.2114818170921904E-3</v>
      </c>
      <c r="L603" s="20">
        <v>1.39557201010238E-2</v>
      </c>
      <c r="M603" s="20">
        <v>2.91600920594614E-2</v>
      </c>
      <c r="N603" s="20">
        <v>1804152</v>
      </c>
    </row>
    <row r="604" spans="1:14" x14ac:dyDescent="0.25">
      <c r="A604" s="20" t="str">
        <f t="shared" si="16"/>
        <v>392OPTIMISTIC_90</v>
      </c>
      <c r="B604" s="20">
        <v>54774253521</v>
      </c>
      <c r="C604" s="20">
        <v>39</v>
      </c>
      <c r="D604" s="20">
        <v>2</v>
      </c>
      <c r="E604" s="20">
        <v>6001</v>
      </c>
      <c r="F604" s="20" t="s">
        <v>22</v>
      </c>
      <c r="G604" s="20" t="s">
        <v>20</v>
      </c>
      <c r="H604" s="20"/>
      <c r="I604" s="20">
        <v>2.7417654024251E-2</v>
      </c>
      <c r="J604" s="20">
        <v>2.60387142913358E-2</v>
      </c>
      <c r="K604" s="20">
        <v>1.3789397329151401E-3</v>
      </c>
      <c r="L604" s="20">
        <v>1.54515548217606E-2</v>
      </c>
      <c r="M604" s="20">
        <v>4.28692088460116E-2</v>
      </c>
      <c r="N604" s="20">
        <v>1804152</v>
      </c>
    </row>
    <row r="605" spans="1:14" x14ac:dyDescent="0.25">
      <c r="A605" s="20" t="str">
        <f t="shared" si="16"/>
        <v>394PESSIMISTIC_10</v>
      </c>
      <c r="B605" s="20">
        <v>3.7089141653093843E+19</v>
      </c>
      <c r="C605" s="20">
        <v>39</v>
      </c>
      <c r="D605" s="20">
        <v>4</v>
      </c>
      <c r="E605" s="20">
        <v>2001</v>
      </c>
      <c r="F605" s="20" t="s">
        <v>19</v>
      </c>
      <c r="G605" s="20" t="s">
        <v>20</v>
      </c>
      <c r="H605" s="20"/>
      <c r="I605" s="20">
        <v>2.5538715466447901E-2</v>
      </c>
      <c r="J605" s="20">
        <v>1.66423950067036E-2</v>
      </c>
      <c r="K605" s="20">
        <v>8.8963204597443096E-3</v>
      </c>
      <c r="L605" s="20">
        <v>1.5486210783482E-2</v>
      </c>
      <c r="M605" s="20">
        <v>4.1024926249929899E-2</v>
      </c>
      <c r="N605" s="20">
        <v>3740988</v>
      </c>
    </row>
    <row r="606" spans="1:14" x14ac:dyDescent="0.25">
      <c r="A606" s="20" t="str">
        <f t="shared" si="16"/>
        <v>394NEUTRAL</v>
      </c>
      <c r="B606" s="20">
        <v>5.9283335902335336E+20</v>
      </c>
      <c r="C606" s="20">
        <v>39</v>
      </c>
      <c r="D606" s="20">
        <v>4</v>
      </c>
      <c r="E606" s="20">
        <v>4001</v>
      </c>
      <c r="F606" s="20" t="s">
        <v>21</v>
      </c>
      <c r="G606" s="20" t="s">
        <v>20</v>
      </c>
      <c r="H606" s="20"/>
      <c r="I606" s="20">
        <v>4.5413714897081001E-2</v>
      </c>
      <c r="J606" s="20">
        <v>2.1121134752749699E-2</v>
      </c>
      <c r="K606" s="20">
        <v>2.4292580144331201E-2</v>
      </c>
      <c r="L606" s="20">
        <v>1.7809300951196001E-2</v>
      </c>
      <c r="M606" s="20">
        <v>6.3223015848276998E-2</v>
      </c>
      <c r="N606" s="20">
        <v>3740988</v>
      </c>
    </row>
    <row r="607" spans="1:14" x14ac:dyDescent="0.25">
      <c r="A607" s="20" t="str">
        <f t="shared" si="16"/>
        <v>393PESSIMISTIC_10</v>
      </c>
      <c r="B607" s="20">
        <v>475264183973319</v>
      </c>
      <c r="C607" s="20">
        <v>39</v>
      </c>
      <c r="D607" s="20">
        <v>3</v>
      </c>
      <c r="E607" s="20">
        <v>2001</v>
      </c>
      <c r="F607" s="20" t="s">
        <v>19</v>
      </c>
      <c r="G607" s="20" t="s">
        <v>20</v>
      </c>
      <c r="H607" s="20"/>
      <c r="I607" s="20">
        <v>1.4173806353951299E-2</v>
      </c>
      <c r="J607" s="20">
        <v>1.6391086051550301E-2</v>
      </c>
      <c r="K607" s="20">
        <v>-2.2172796975989898E-3</v>
      </c>
      <c r="L607" s="20">
        <v>1.3896430095285101E-2</v>
      </c>
      <c r="M607" s="20">
        <v>2.80702364492364E-2</v>
      </c>
      <c r="N607" s="20">
        <v>5549316</v>
      </c>
    </row>
    <row r="608" spans="1:14" x14ac:dyDescent="0.25">
      <c r="A608" s="20" t="str">
        <f t="shared" si="16"/>
        <v>394OPTIMISTIC_90</v>
      </c>
      <c r="B608" s="20">
        <v>3.000218848782781E+21</v>
      </c>
      <c r="C608" s="20">
        <v>39</v>
      </c>
      <c r="D608" s="20">
        <v>4</v>
      </c>
      <c r="E608" s="20">
        <v>6001</v>
      </c>
      <c r="F608" s="20" t="s">
        <v>22</v>
      </c>
      <c r="G608" s="20" t="s">
        <v>20</v>
      </c>
      <c r="H608" s="20"/>
      <c r="I608" s="20">
        <v>7.3267487179859897E-2</v>
      </c>
      <c r="J608" s="20">
        <v>2.4338760379623899E-2</v>
      </c>
      <c r="K608" s="20">
        <v>4.8928726800236001E-2</v>
      </c>
      <c r="L608" s="20">
        <v>2.1317259834368201E-2</v>
      </c>
      <c r="M608" s="20">
        <v>9.4584747014228102E-2</v>
      </c>
      <c r="N608" s="20">
        <v>3740988</v>
      </c>
    </row>
    <row r="609" spans="1:14" x14ac:dyDescent="0.25">
      <c r="A609" s="20" t="str">
        <f t="shared" si="16"/>
        <v>393NEUTRAL</v>
      </c>
      <c r="B609" s="20">
        <v>3799264023887319</v>
      </c>
      <c r="C609" s="20">
        <v>39</v>
      </c>
      <c r="D609" s="20">
        <v>3</v>
      </c>
      <c r="E609" s="20">
        <v>4001</v>
      </c>
      <c r="F609" s="20" t="s">
        <v>21</v>
      </c>
      <c r="G609" s="20" t="s">
        <v>20</v>
      </c>
      <c r="H609" s="20"/>
      <c r="I609" s="20">
        <v>2.7683731074955299E-2</v>
      </c>
      <c r="J609" s="20">
        <v>2.1041627535613699E-2</v>
      </c>
      <c r="K609" s="20">
        <v>6.64210353934158E-3</v>
      </c>
      <c r="L609" s="20">
        <v>1.55217712383514E-2</v>
      </c>
      <c r="M609" s="20">
        <v>4.32055023133067E-2</v>
      </c>
      <c r="N609" s="20">
        <v>5549316</v>
      </c>
    </row>
    <row r="610" spans="1:14" x14ac:dyDescent="0.25">
      <c r="A610" s="20" t="str">
        <f t="shared" si="16"/>
        <v>393OPTIMISTIC_90</v>
      </c>
      <c r="B610" s="20">
        <v>1.281931151980132E+16</v>
      </c>
      <c r="C610" s="20">
        <v>39</v>
      </c>
      <c r="D610" s="20">
        <v>3</v>
      </c>
      <c r="E610" s="20">
        <v>6001</v>
      </c>
      <c r="F610" s="20" t="s">
        <v>22</v>
      </c>
      <c r="G610" s="20" t="s">
        <v>20</v>
      </c>
      <c r="H610" s="20"/>
      <c r="I610" s="20">
        <v>4.5930951530123602E-2</v>
      </c>
      <c r="J610" s="20">
        <v>2.4447070502015399E-2</v>
      </c>
      <c r="K610" s="20">
        <v>2.1483881028108099E-2</v>
      </c>
      <c r="L610" s="20">
        <v>1.7810836902836202E-2</v>
      </c>
      <c r="M610" s="20">
        <v>6.3741788432959801E-2</v>
      </c>
      <c r="N610" s="20">
        <v>5549316</v>
      </c>
    </row>
    <row r="611" spans="1:14" x14ac:dyDescent="0.25">
      <c r="A611" s="20" t="str">
        <f t="shared" si="16"/>
        <v>401PESSIMISTIC_10</v>
      </c>
      <c r="B611" s="20">
        <v>80040</v>
      </c>
      <c r="C611" s="20">
        <v>40</v>
      </c>
      <c r="D611" s="20">
        <v>1</v>
      </c>
      <c r="E611" s="20">
        <v>2001</v>
      </c>
      <c r="F611" s="20" t="s">
        <v>19</v>
      </c>
      <c r="G611" s="20" t="s">
        <v>20</v>
      </c>
      <c r="H611" s="20"/>
      <c r="I611" s="21">
        <v>9.5738276953305501E-5</v>
      </c>
      <c r="J611" s="20">
        <v>1.49617241515789E-2</v>
      </c>
      <c r="K611" s="20">
        <v>-1.4865985874625599E-2</v>
      </c>
      <c r="L611" s="20">
        <v>1.2566798038357301E-2</v>
      </c>
      <c r="M611" s="20">
        <v>1.2662536315310606E-2</v>
      </c>
      <c r="N611" s="20">
        <v>2013</v>
      </c>
    </row>
    <row r="612" spans="1:14" x14ac:dyDescent="0.25">
      <c r="A612" s="20" t="str">
        <f t="shared" si="16"/>
        <v>401NEUTRAL</v>
      </c>
      <c r="B612" s="20">
        <v>160040</v>
      </c>
      <c r="C612" s="20">
        <v>40</v>
      </c>
      <c r="D612" s="20">
        <v>1</v>
      </c>
      <c r="E612" s="20">
        <v>4001</v>
      </c>
      <c r="F612" s="20" t="s">
        <v>21</v>
      </c>
      <c r="G612" s="20" t="s">
        <v>20</v>
      </c>
      <c r="H612" s="20"/>
      <c r="I612" s="20">
        <v>1.3525786405413199E-2</v>
      </c>
      <c r="J612" s="20">
        <v>2.13165913348933E-2</v>
      </c>
      <c r="K612" s="20">
        <v>-7.7908049294801397E-3</v>
      </c>
      <c r="L612" s="20">
        <v>1.37192390153132E-2</v>
      </c>
      <c r="M612" s="20">
        <v>2.7245025420726397E-2</v>
      </c>
      <c r="N612" s="20">
        <v>2013</v>
      </c>
    </row>
    <row r="613" spans="1:14" x14ac:dyDescent="0.25">
      <c r="A613" s="20" t="str">
        <f t="shared" si="16"/>
        <v>401OPTIMISTIC_90</v>
      </c>
      <c r="B613" s="20">
        <v>240040</v>
      </c>
      <c r="C613" s="20">
        <v>40</v>
      </c>
      <c r="D613" s="20">
        <v>1</v>
      </c>
      <c r="E613" s="20">
        <v>6001</v>
      </c>
      <c r="F613" s="20" t="s">
        <v>22</v>
      </c>
      <c r="G613" s="20" t="s">
        <v>20</v>
      </c>
      <c r="H613" s="20"/>
      <c r="I613" s="20">
        <v>2.7792229654555401E-2</v>
      </c>
      <c r="J613" s="20">
        <v>2.5949065597897301E-2</v>
      </c>
      <c r="K613" s="20">
        <v>1.8431640566580699E-3</v>
      </c>
      <c r="L613" s="20">
        <v>1.5508019871329E-2</v>
      </c>
      <c r="M613" s="20">
        <v>4.3300249525884404E-2</v>
      </c>
      <c r="N613" s="20">
        <v>2013</v>
      </c>
    </row>
    <row r="614" spans="1:14" x14ac:dyDescent="0.25">
      <c r="A614" s="20" t="str">
        <f t="shared" si="16"/>
        <v>407PESSIMISTIC_10</v>
      </c>
      <c r="B614" s="20">
        <v>2.1045030512276288E+34</v>
      </c>
      <c r="C614" s="20">
        <v>40</v>
      </c>
      <c r="D614" s="20">
        <v>7</v>
      </c>
      <c r="E614" s="20">
        <v>2001</v>
      </c>
      <c r="F614" s="20" t="s">
        <v>19</v>
      </c>
      <c r="G614" s="20" t="s">
        <v>20</v>
      </c>
      <c r="H614" s="20"/>
      <c r="I614" s="20">
        <v>4.4612941682043099E-2</v>
      </c>
      <c r="J614" s="20">
        <v>1.6051511092480798E-2</v>
      </c>
      <c r="K614" s="20">
        <v>2.85614305895622E-2</v>
      </c>
      <c r="L614" s="20">
        <v>1.7331837844278102E-2</v>
      </c>
      <c r="M614" s="20">
        <v>6.19447795263212E-2</v>
      </c>
      <c r="N614" s="20">
        <v>32384</v>
      </c>
    </row>
    <row r="615" spans="1:14" x14ac:dyDescent="0.25">
      <c r="A615" s="20" t="str">
        <f t="shared" si="16"/>
        <v>407NEUTRAL</v>
      </c>
      <c r="B615" s="20">
        <v>2.689055705163734E+36</v>
      </c>
      <c r="C615" s="20">
        <v>40</v>
      </c>
      <c r="D615" s="20">
        <v>7</v>
      </c>
      <c r="E615" s="20">
        <v>4001</v>
      </c>
      <c r="F615" s="20" t="s">
        <v>21</v>
      </c>
      <c r="G615" s="20" t="s">
        <v>20</v>
      </c>
      <c r="H615" s="20"/>
      <c r="I615" s="20">
        <v>7.9436891948552593E-2</v>
      </c>
      <c r="J615" s="20">
        <v>1.9624609631460201E-2</v>
      </c>
      <c r="K615" s="20">
        <v>5.9812282317092298E-2</v>
      </c>
      <c r="L615" s="20">
        <v>2.0611455101816199E-2</v>
      </c>
      <c r="M615" s="20">
        <v>0.10004834705036879</v>
      </c>
      <c r="N615" s="20">
        <v>32384</v>
      </c>
    </row>
    <row r="616" spans="1:14" x14ac:dyDescent="0.25">
      <c r="A616" s="20" t="str">
        <f t="shared" si="16"/>
        <v>407OPTIMISTIC_90</v>
      </c>
      <c r="B616" s="20">
        <v>4.5918249835129662E+37</v>
      </c>
      <c r="C616" s="20">
        <v>40</v>
      </c>
      <c r="D616" s="20">
        <v>7</v>
      </c>
      <c r="E616" s="20">
        <v>6001</v>
      </c>
      <c r="F616" s="20" t="s">
        <v>22</v>
      </c>
      <c r="G616" s="20" t="s">
        <v>20</v>
      </c>
      <c r="H616" s="20"/>
      <c r="I616" s="20">
        <v>0.116088536245917</v>
      </c>
      <c r="J616" s="20">
        <v>2.3670044519676199E-2</v>
      </c>
      <c r="K616" s="20">
        <v>9.2418491726240906E-2</v>
      </c>
      <c r="L616" s="20">
        <v>2.35226039360623E-2</v>
      </c>
      <c r="M616" s="20">
        <v>0.13961114018197929</v>
      </c>
      <c r="N616" s="20">
        <v>32384</v>
      </c>
    </row>
    <row r="617" spans="1:14" x14ac:dyDescent="0.25">
      <c r="A617" s="20" t="str">
        <f t="shared" si="16"/>
        <v>406PESSIMISTIC_10</v>
      </c>
      <c r="B617" s="20">
        <v>2.6293141569560578E+29</v>
      </c>
      <c r="C617" s="20">
        <v>40</v>
      </c>
      <c r="D617" s="20">
        <v>6</v>
      </c>
      <c r="E617" s="20">
        <v>2001</v>
      </c>
      <c r="F617" s="20" t="s">
        <v>19</v>
      </c>
      <c r="G617" s="20" t="s">
        <v>20</v>
      </c>
      <c r="H617" s="20"/>
      <c r="I617" s="20">
        <v>3.6068192620333797E-2</v>
      </c>
      <c r="J617" s="20">
        <v>1.57464367590762E-2</v>
      </c>
      <c r="K617" s="20">
        <v>2.03217558612576E-2</v>
      </c>
      <c r="L617" s="20">
        <v>1.6513622558908699E-2</v>
      </c>
      <c r="M617" s="20">
        <v>5.25818151792425E-2</v>
      </c>
      <c r="N617" s="20">
        <v>306185</v>
      </c>
    </row>
    <row r="618" spans="1:14" x14ac:dyDescent="0.25">
      <c r="A618" s="20" t="str">
        <f t="shared" si="16"/>
        <v>406NEUTRAL</v>
      </c>
      <c r="B618" s="20">
        <v>1.6802397557883864E+31</v>
      </c>
      <c r="C618" s="20">
        <v>40</v>
      </c>
      <c r="D618" s="20">
        <v>6</v>
      </c>
      <c r="E618" s="20">
        <v>4001</v>
      </c>
      <c r="F618" s="20" t="s">
        <v>21</v>
      </c>
      <c r="G618" s="20" t="s">
        <v>20</v>
      </c>
      <c r="H618" s="20"/>
      <c r="I618" s="20">
        <v>6.3681801259426907E-2</v>
      </c>
      <c r="J618" s="20">
        <v>2.0531733231612601E-2</v>
      </c>
      <c r="K618" s="20">
        <v>4.3150068027814202E-2</v>
      </c>
      <c r="L618" s="20">
        <v>1.91786700381779E-2</v>
      </c>
      <c r="M618" s="20">
        <v>8.2860471297604807E-2</v>
      </c>
      <c r="N618" s="20">
        <v>306185</v>
      </c>
    </row>
    <row r="619" spans="1:14" x14ac:dyDescent="0.25">
      <c r="A619" s="20" t="str">
        <f t="shared" si="16"/>
        <v>406OPTIMISTIC_90</v>
      </c>
      <c r="B619" s="20">
        <v>1.9129415861993693E+32</v>
      </c>
      <c r="C619" s="20">
        <v>40</v>
      </c>
      <c r="D619" s="20">
        <v>6</v>
      </c>
      <c r="E619" s="20">
        <v>6001</v>
      </c>
      <c r="F619" s="20" t="s">
        <v>22</v>
      </c>
      <c r="G619" s="20" t="s">
        <v>20</v>
      </c>
      <c r="H619" s="20"/>
      <c r="I619" s="20">
        <v>9.8765756229044904E-2</v>
      </c>
      <c r="J619" s="20">
        <v>2.39194728573171E-2</v>
      </c>
      <c r="K619" s="20">
        <v>7.4846283371727801E-2</v>
      </c>
      <c r="L619" s="20">
        <v>2.3540126086385799E-2</v>
      </c>
      <c r="M619" s="20">
        <v>0.1223058823154307</v>
      </c>
      <c r="N619" s="20">
        <v>306185</v>
      </c>
    </row>
    <row r="620" spans="1:14" x14ac:dyDescent="0.25">
      <c r="A620" s="20" t="str">
        <f t="shared" si="16"/>
        <v>405PESSIMISTIC_10</v>
      </c>
      <c r="B620" s="20">
        <v>3.2850001960970238E+24</v>
      </c>
      <c r="C620" s="20">
        <v>40</v>
      </c>
      <c r="D620" s="20">
        <v>5</v>
      </c>
      <c r="E620" s="20">
        <v>2001</v>
      </c>
      <c r="F620" s="20" t="s">
        <v>19</v>
      </c>
      <c r="G620" s="20" t="s">
        <v>20</v>
      </c>
      <c r="H620" s="20"/>
      <c r="I620" s="20">
        <v>3.2573302182652197E-2</v>
      </c>
      <c r="J620" s="20">
        <v>1.6438791294137899E-2</v>
      </c>
      <c r="K620" s="20">
        <v>1.6134510888514201E-2</v>
      </c>
      <c r="L620" s="20">
        <v>1.6363680545018001E-2</v>
      </c>
      <c r="M620" s="20">
        <v>4.8936982727670199E-2</v>
      </c>
      <c r="N620" s="20">
        <v>924000</v>
      </c>
    </row>
    <row r="621" spans="1:14" x14ac:dyDescent="0.25">
      <c r="A621" s="20" t="str">
        <f t="shared" si="16"/>
        <v>405NEUTRAL</v>
      </c>
      <c r="B621" s="20">
        <v>1.0498873755238606E+26</v>
      </c>
      <c r="C621" s="20">
        <v>40</v>
      </c>
      <c r="D621" s="20">
        <v>5</v>
      </c>
      <c r="E621" s="20">
        <v>4001</v>
      </c>
      <c r="F621" s="20" t="s">
        <v>21</v>
      </c>
      <c r="G621" s="20" t="s">
        <v>20</v>
      </c>
      <c r="H621" s="20"/>
      <c r="I621" s="20">
        <v>5.8157917917251098E-2</v>
      </c>
      <c r="J621" s="20">
        <v>2.0766752368026799E-2</v>
      </c>
      <c r="K621" s="20">
        <v>3.7391165549224198E-2</v>
      </c>
      <c r="L621" s="20">
        <v>1.9260904409516E-2</v>
      </c>
      <c r="M621" s="20">
        <v>7.7418822326767098E-2</v>
      </c>
      <c r="N621" s="20">
        <v>924000</v>
      </c>
    </row>
    <row r="622" spans="1:14" x14ac:dyDescent="0.25">
      <c r="A622" s="20" t="str">
        <f t="shared" si="16"/>
        <v>405OPTIMISTIC_90</v>
      </c>
      <c r="B622" s="20">
        <v>7.9692617322086699E+26</v>
      </c>
      <c r="C622" s="20">
        <v>40</v>
      </c>
      <c r="D622" s="20">
        <v>5</v>
      </c>
      <c r="E622" s="20">
        <v>6001</v>
      </c>
      <c r="F622" s="20" t="s">
        <v>22</v>
      </c>
      <c r="G622" s="20" t="s">
        <v>20</v>
      </c>
      <c r="H622" s="20"/>
      <c r="I622" s="20">
        <v>9.4329003621967694E-2</v>
      </c>
      <c r="J622" s="20">
        <v>2.42841717504289E-2</v>
      </c>
      <c r="K622" s="20">
        <v>7.0044831871538704E-2</v>
      </c>
      <c r="L622" s="20">
        <v>2.3956217147476401E-2</v>
      </c>
      <c r="M622" s="20">
        <v>0.11828522076944409</v>
      </c>
      <c r="N622" s="20">
        <v>924000</v>
      </c>
    </row>
    <row r="623" spans="1:14" x14ac:dyDescent="0.25">
      <c r="A623" s="20" t="str">
        <f t="shared" si="16"/>
        <v>402PESSIMISTIC_10</v>
      </c>
      <c r="B623" s="20">
        <v>6406401600</v>
      </c>
      <c r="C623" s="20">
        <v>40</v>
      </c>
      <c r="D623" s="20">
        <v>2</v>
      </c>
      <c r="E623" s="20">
        <v>2001</v>
      </c>
      <c r="F623" s="20" t="s">
        <v>19</v>
      </c>
      <c r="G623" s="20" t="s">
        <v>20</v>
      </c>
      <c r="H623" s="20"/>
      <c r="I623" s="20">
        <v>5.4001642804948303E-3</v>
      </c>
      <c r="J623" s="20">
        <v>1.45264089530707E-2</v>
      </c>
      <c r="K623" s="20">
        <v>-9.1262446725759398E-3</v>
      </c>
      <c r="L623" s="20">
        <v>1.2891615486763E-2</v>
      </c>
      <c r="M623" s="20">
        <v>1.8291779767257831E-2</v>
      </c>
      <c r="N623" s="20">
        <v>1653806</v>
      </c>
    </row>
    <row r="624" spans="1:14" x14ac:dyDescent="0.25">
      <c r="A624" s="20" t="str">
        <f t="shared" si="16"/>
        <v>402NEUTRAL</v>
      </c>
      <c r="B624" s="20">
        <v>25612801600</v>
      </c>
      <c r="C624" s="20">
        <v>40</v>
      </c>
      <c r="D624" s="20">
        <v>2</v>
      </c>
      <c r="E624" s="20">
        <v>4001</v>
      </c>
      <c r="F624" s="20" t="s">
        <v>21</v>
      </c>
      <c r="G624" s="20" t="s">
        <v>20</v>
      </c>
      <c r="H624" s="20"/>
      <c r="I624" s="20">
        <v>1.52177196172418E-2</v>
      </c>
      <c r="J624" s="20">
        <v>2.1385989131938999E-2</v>
      </c>
      <c r="K624" s="20">
        <v>-6.16826951469717E-3</v>
      </c>
      <c r="L624" s="20">
        <v>1.39592562865174E-2</v>
      </c>
      <c r="M624" s="20">
        <v>2.91769759037592E-2</v>
      </c>
      <c r="N624" s="20">
        <v>1653806</v>
      </c>
    </row>
    <row r="625" spans="1:14" x14ac:dyDescent="0.25">
      <c r="A625" s="20" t="str">
        <f t="shared" si="16"/>
        <v>402OPTIMISTIC_90</v>
      </c>
      <c r="B625" s="20">
        <v>57619201600</v>
      </c>
      <c r="C625" s="20">
        <v>40</v>
      </c>
      <c r="D625" s="20">
        <v>2</v>
      </c>
      <c r="E625" s="20">
        <v>6001</v>
      </c>
      <c r="F625" s="20" t="s">
        <v>22</v>
      </c>
      <c r="G625" s="20" t="s">
        <v>20</v>
      </c>
      <c r="H625" s="20"/>
      <c r="I625" s="20">
        <v>2.7293915059848701E-2</v>
      </c>
      <c r="J625" s="20">
        <v>2.5865891762887502E-2</v>
      </c>
      <c r="K625" s="20">
        <v>1.42802329696123E-3</v>
      </c>
      <c r="L625" s="20">
        <v>1.54391238132701E-2</v>
      </c>
      <c r="M625" s="20">
        <v>4.27330388731188E-2</v>
      </c>
      <c r="N625" s="20">
        <v>1653806</v>
      </c>
    </row>
    <row r="626" spans="1:14" x14ac:dyDescent="0.25">
      <c r="A626" s="20" t="str">
        <f t="shared" si="16"/>
        <v>404PESSIMISTIC_10</v>
      </c>
      <c r="B626" s="20">
        <v>4.1041981460482556E+19</v>
      </c>
      <c r="C626" s="20">
        <v>40</v>
      </c>
      <c r="D626" s="20">
        <v>4</v>
      </c>
      <c r="E626" s="20">
        <v>2001</v>
      </c>
      <c r="F626" s="20" t="s">
        <v>19</v>
      </c>
      <c r="G626" s="20" t="s">
        <v>20</v>
      </c>
      <c r="H626" s="20"/>
      <c r="I626" s="20">
        <v>2.58672986750383E-2</v>
      </c>
      <c r="J626" s="20">
        <v>1.6753381027617201E-2</v>
      </c>
      <c r="K626" s="20">
        <v>9.1139176474210794E-3</v>
      </c>
      <c r="L626" s="20">
        <v>1.55085576860282E-2</v>
      </c>
      <c r="M626" s="20">
        <v>4.1375856361066499E-2</v>
      </c>
      <c r="N626" s="20">
        <v>3429239</v>
      </c>
    </row>
    <row r="627" spans="1:14" x14ac:dyDescent="0.25">
      <c r="A627" s="20" t="str">
        <f t="shared" si="16"/>
        <v>404NEUTRAL</v>
      </c>
      <c r="B627" s="20">
        <v>6.5601560580096262E+20</v>
      </c>
      <c r="C627" s="20">
        <v>40</v>
      </c>
      <c r="D627" s="20">
        <v>4</v>
      </c>
      <c r="E627" s="20">
        <v>4001</v>
      </c>
      <c r="F627" s="20" t="s">
        <v>21</v>
      </c>
      <c r="G627" s="20" t="s">
        <v>20</v>
      </c>
      <c r="H627" s="20"/>
      <c r="I627" s="20">
        <v>4.5444380954761998E-2</v>
      </c>
      <c r="J627" s="20">
        <v>2.1087202438248399E-2</v>
      </c>
      <c r="K627" s="20">
        <v>2.4357178516513499E-2</v>
      </c>
      <c r="L627" s="20">
        <v>1.7821799654733499E-2</v>
      </c>
      <c r="M627" s="20">
        <v>6.3266180609495501E-2</v>
      </c>
      <c r="N627" s="20">
        <v>3429239</v>
      </c>
    </row>
    <row r="628" spans="1:14" x14ac:dyDescent="0.25">
      <c r="A628" s="20" t="str">
        <f t="shared" si="16"/>
        <v>404OPTIMISTIC_90</v>
      </c>
      <c r="B628" s="20">
        <v>3.3199723930214424E+21</v>
      </c>
      <c r="C628" s="20">
        <v>40</v>
      </c>
      <c r="D628" s="20">
        <v>4</v>
      </c>
      <c r="E628" s="20">
        <v>6001</v>
      </c>
      <c r="F628" s="20" t="s">
        <v>22</v>
      </c>
      <c r="G628" s="20" t="s">
        <v>20</v>
      </c>
      <c r="H628" s="20"/>
      <c r="I628" s="20">
        <v>7.2962808712865701E-2</v>
      </c>
      <c r="J628" s="20">
        <v>2.4253441556973902E-2</v>
      </c>
      <c r="K628" s="20">
        <v>4.8709367155891803E-2</v>
      </c>
      <c r="L628" s="20">
        <v>2.1290599235367299E-2</v>
      </c>
      <c r="M628" s="20">
        <v>9.4253407948233003E-2</v>
      </c>
      <c r="N628" s="20">
        <v>3429239</v>
      </c>
    </row>
    <row r="629" spans="1:14" x14ac:dyDescent="0.25">
      <c r="A629" s="20" t="str">
        <f t="shared" si="16"/>
        <v>403PESSIMISTIC_10</v>
      </c>
      <c r="B629" s="20">
        <v>512768384064000</v>
      </c>
      <c r="C629" s="20">
        <v>40</v>
      </c>
      <c r="D629" s="20">
        <v>3</v>
      </c>
      <c r="E629" s="20">
        <v>2001</v>
      </c>
      <c r="F629" s="20" t="s">
        <v>19</v>
      </c>
      <c r="G629" s="20" t="s">
        <v>20</v>
      </c>
      <c r="H629" s="20"/>
      <c r="I629" s="20">
        <v>1.43405181018696E-2</v>
      </c>
      <c r="J629" s="20">
        <v>1.6544421878604099E-2</v>
      </c>
      <c r="K629" s="20">
        <v>-2.2039037767345102E-3</v>
      </c>
      <c r="L629" s="20">
        <v>1.39122266714408E-2</v>
      </c>
      <c r="M629" s="20">
        <v>2.8252744773310398E-2</v>
      </c>
      <c r="N629" s="20">
        <v>5086873</v>
      </c>
    </row>
    <row r="630" spans="1:14" x14ac:dyDescent="0.25">
      <c r="A630" s="20" t="str">
        <f t="shared" si="16"/>
        <v>403NEUTRAL</v>
      </c>
      <c r="B630" s="20">
        <v>4099072768064000</v>
      </c>
      <c r="C630" s="20">
        <v>40</v>
      </c>
      <c r="D630" s="20">
        <v>3</v>
      </c>
      <c r="E630" s="20">
        <v>4001</v>
      </c>
      <c r="F630" s="20" t="s">
        <v>21</v>
      </c>
      <c r="G630" s="20" t="s">
        <v>20</v>
      </c>
      <c r="H630" s="20"/>
      <c r="I630" s="20">
        <v>2.7722881239619902E-2</v>
      </c>
      <c r="J630" s="20">
        <v>2.1031105363430599E-2</v>
      </c>
      <c r="K630" s="20">
        <v>6.69177587618929E-3</v>
      </c>
      <c r="L630" s="20">
        <v>1.5531238039841499E-2</v>
      </c>
      <c r="M630" s="20">
        <v>4.3254119279461399E-2</v>
      </c>
      <c r="N630" s="20">
        <v>5086873</v>
      </c>
    </row>
    <row r="631" spans="1:14" x14ac:dyDescent="0.25">
      <c r="A631" s="20" t="str">
        <f t="shared" si="16"/>
        <v>403OPTIMISTIC_90</v>
      </c>
      <c r="B631" s="20">
        <v>1.3830913152064E+16</v>
      </c>
      <c r="C631" s="20">
        <v>40</v>
      </c>
      <c r="D631" s="20">
        <v>3</v>
      </c>
      <c r="E631" s="20">
        <v>6001</v>
      </c>
      <c r="F631" s="20" t="s">
        <v>22</v>
      </c>
      <c r="G631" s="20" t="s">
        <v>20</v>
      </c>
      <c r="H631" s="20"/>
      <c r="I631" s="20">
        <v>4.5775777679880301E-2</v>
      </c>
      <c r="J631" s="20">
        <v>2.4320034891459601E-2</v>
      </c>
      <c r="K631" s="20">
        <v>2.14557427884207E-2</v>
      </c>
      <c r="L631" s="20">
        <v>1.77971187563075E-2</v>
      </c>
      <c r="M631" s="20">
        <v>6.3572896436187798E-2</v>
      </c>
      <c r="N631" s="20">
        <v>5086873</v>
      </c>
    </row>
    <row r="632" spans="1:14" x14ac:dyDescent="0.25">
      <c r="A632" s="20" t="str">
        <f t="shared" si="16"/>
        <v>411PESSIMISTIC_10</v>
      </c>
      <c r="B632" s="20">
        <v>82041</v>
      </c>
      <c r="C632" s="20">
        <v>41</v>
      </c>
      <c r="D632" s="20">
        <v>1</v>
      </c>
      <c r="E632" s="20">
        <v>2001</v>
      </c>
      <c r="F632" s="20" t="s">
        <v>19</v>
      </c>
      <c r="G632" s="20" t="s">
        <v>20</v>
      </c>
      <c r="H632" s="20"/>
      <c r="I632" s="21">
        <v>2.7180056388065299E-4</v>
      </c>
      <c r="J632" s="20">
        <v>1.51481584826975E-2</v>
      </c>
      <c r="K632" s="20">
        <v>-1.4876357918816901E-2</v>
      </c>
      <c r="L632" s="20">
        <v>1.2553905589776501E-2</v>
      </c>
      <c r="M632" s="20">
        <v>1.2825706153657154E-2</v>
      </c>
      <c r="N632" s="20">
        <v>1830</v>
      </c>
    </row>
    <row r="633" spans="1:14" x14ac:dyDescent="0.25">
      <c r="A633" s="20" t="str">
        <f t="shared" si="16"/>
        <v>411NEUTRAL</v>
      </c>
      <c r="B633" s="20">
        <v>164041</v>
      </c>
      <c r="C633" s="20">
        <v>41</v>
      </c>
      <c r="D633" s="20">
        <v>1</v>
      </c>
      <c r="E633" s="20">
        <v>4001</v>
      </c>
      <c r="F633" s="20" t="s">
        <v>21</v>
      </c>
      <c r="G633" s="20" t="s">
        <v>20</v>
      </c>
      <c r="H633" s="20"/>
      <c r="I633" s="20">
        <v>1.36764207198993E-2</v>
      </c>
      <c r="J633" s="20">
        <v>2.0714290381962801E-2</v>
      </c>
      <c r="K633" s="20">
        <v>-7.0378696620634297E-3</v>
      </c>
      <c r="L633" s="20">
        <v>1.3737538673444301E-2</v>
      </c>
      <c r="M633" s="20">
        <v>2.7413959393343602E-2</v>
      </c>
      <c r="N633" s="20">
        <v>1830</v>
      </c>
    </row>
    <row r="634" spans="1:14" x14ac:dyDescent="0.25">
      <c r="A634" s="20" t="str">
        <f t="shared" si="16"/>
        <v>411OPTIMISTIC_90</v>
      </c>
      <c r="B634" s="20">
        <v>246041</v>
      </c>
      <c r="C634" s="20">
        <v>41</v>
      </c>
      <c r="D634" s="20">
        <v>1</v>
      </c>
      <c r="E634" s="20">
        <v>6001</v>
      </c>
      <c r="F634" s="20" t="s">
        <v>22</v>
      </c>
      <c r="G634" s="20" t="s">
        <v>20</v>
      </c>
      <c r="H634" s="20"/>
      <c r="I634" s="20">
        <v>2.7623274420422499E-2</v>
      </c>
      <c r="J634" s="20">
        <v>2.6202941568310899E-2</v>
      </c>
      <c r="K634" s="20">
        <v>1.42033285211162E-3</v>
      </c>
      <c r="L634" s="20">
        <v>1.5492203351882301E-2</v>
      </c>
      <c r="M634" s="20">
        <v>4.3115477772304803E-2</v>
      </c>
      <c r="N634" s="20">
        <v>1830</v>
      </c>
    </row>
    <row r="635" spans="1:14" x14ac:dyDescent="0.25">
      <c r="A635" s="20" t="str">
        <f t="shared" si="16"/>
        <v>417PESSIMISTIC_10</v>
      </c>
      <c r="B635" s="20">
        <v>2.5015927955455679E+34</v>
      </c>
      <c r="C635" s="20">
        <v>41</v>
      </c>
      <c r="D635" s="20">
        <v>7</v>
      </c>
      <c r="E635" s="20">
        <v>2001</v>
      </c>
      <c r="F635" s="20" t="s">
        <v>19</v>
      </c>
      <c r="G635" s="20" t="s">
        <v>20</v>
      </c>
      <c r="H635" s="20"/>
      <c r="I635" s="20">
        <v>4.4770638298623003E-2</v>
      </c>
      <c r="J635" s="20">
        <v>1.4987903371479001E-2</v>
      </c>
      <c r="K635" s="20">
        <v>2.9782734927143999E-2</v>
      </c>
      <c r="L635" s="20">
        <v>1.73644346722081E-2</v>
      </c>
      <c r="M635" s="20">
        <v>6.2135072970831103E-2</v>
      </c>
      <c r="N635" s="20">
        <v>29440</v>
      </c>
    </row>
    <row r="636" spans="1:14" x14ac:dyDescent="0.25">
      <c r="A636" s="20" t="str">
        <f t="shared" si="16"/>
        <v>417NEUTRAL</v>
      </c>
      <c r="B636" s="20">
        <v>3.1964422075483602E+36</v>
      </c>
      <c r="C636" s="20">
        <v>41</v>
      </c>
      <c r="D636" s="20">
        <v>7</v>
      </c>
      <c r="E636" s="20">
        <v>4001</v>
      </c>
      <c r="F636" s="20" t="s">
        <v>21</v>
      </c>
      <c r="G636" s="20" t="s">
        <v>20</v>
      </c>
      <c r="H636" s="20"/>
      <c r="I636" s="20">
        <v>7.72554463172683E-2</v>
      </c>
      <c r="J636" s="20">
        <v>1.9005421425189999E-2</v>
      </c>
      <c r="K636" s="20">
        <v>5.8250024892078298E-2</v>
      </c>
      <c r="L636" s="20">
        <v>2.0502557158679099E-2</v>
      </c>
      <c r="M636" s="20">
        <v>9.7758003475947403E-2</v>
      </c>
      <c r="N636" s="20">
        <v>29440</v>
      </c>
    </row>
    <row r="637" spans="1:14" x14ac:dyDescent="0.25">
      <c r="A637" s="20" t="str">
        <f t="shared" si="16"/>
        <v>417OPTIMISTIC_90</v>
      </c>
      <c r="B637" s="20">
        <v>5.458236941239639E+37</v>
      </c>
      <c r="C637" s="20">
        <v>41</v>
      </c>
      <c r="D637" s="20">
        <v>7</v>
      </c>
      <c r="E637" s="20">
        <v>6001</v>
      </c>
      <c r="F637" s="20" t="s">
        <v>22</v>
      </c>
      <c r="G637" s="20" t="s">
        <v>20</v>
      </c>
      <c r="H637" s="20"/>
      <c r="I637" s="20">
        <v>0.11428549594192999</v>
      </c>
      <c r="J637" s="20">
        <v>2.36584228746234E-2</v>
      </c>
      <c r="K637" s="20">
        <v>9.0627073067306593E-2</v>
      </c>
      <c r="L637" s="20">
        <v>2.3394997376428198E-2</v>
      </c>
      <c r="M637" s="20">
        <v>0.13768049331835819</v>
      </c>
      <c r="N637" s="20">
        <v>29440</v>
      </c>
    </row>
    <row r="638" spans="1:14" x14ac:dyDescent="0.25">
      <c r="A638" s="20" t="str">
        <f t="shared" si="16"/>
        <v>416PESSIMISTIC_10</v>
      </c>
      <c r="B638" s="20">
        <v>3.049198322235916E+29</v>
      </c>
      <c r="C638" s="20">
        <v>41</v>
      </c>
      <c r="D638" s="20">
        <v>6</v>
      </c>
      <c r="E638" s="20">
        <v>2001</v>
      </c>
      <c r="F638" s="20" t="s">
        <v>19</v>
      </c>
      <c r="G638" s="20" t="s">
        <v>20</v>
      </c>
      <c r="H638" s="20"/>
      <c r="I638" s="20">
        <v>3.6163773952838603E-2</v>
      </c>
      <c r="J638" s="20">
        <v>1.56466210540398E-2</v>
      </c>
      <c r="K638" s="20">
        <v>2.05171528987988E-2</v>
      </c>
      <c r="L638" s="20">
        <v>1.6505589591115099E-2</v>
      </c>
      <c r="M638" s="20">
        <v>5.2669363543953698E-2</v>
      </c>
      <c r="N638" s="20">
        <v>278350</v>
      </c>
    </row>
    <row r="639" spans="1:14" x14ac:dyDescent="0.25">
      <c r="A639" s="20" t="str">
        <f t="shared" si="16"/>
        <v>416NEUTRAL</v>
      </c>
      <c r="B639" s="20">
        <v>1.9485629858074263E+31</v>
      </c>
      <c r="C639" s="20">
        <v>41</v>
      </c>
      <c r="D639" s="20">
        <v>6</v>
      </c>
      <c r="E639" s="20">
        <v>4001</v>
      </c>
      <c r="F639" s="20" t="s">
        <v>21</v>
      </c>
      <c r="G639" s="20" t="s">
        <v>20</v>
      </c>
      <c r="H639" s="20"/>
      <c r="I639" s="20">
        <v>6.2693059843944299E-2</v>
      </c>
      <c r="J639" s="20">
        <v>2.0295468197250699E-2</v>
      </c>
      <c r="K639" s="20">
        <v>4.23975916466936E-2</v>
      </c>
      <c r="L639" s="20">
        <v>1.9153970249825399E-2</v>
      </c>
      <c r="M639" s="20">
        <v>8.1847030093769702E-2</v>
      </c>
      <c r="N639" s="20">
        <v>278350</v>
      </c>
    </row>
    <row r="640" spans="1:14" x14ac:dyDescent="0.25">
      <c r="A640" s="20" t="str">
        <f t="shared" si="16"/>
        <v>416OPTIMISTIC_90</v>
      </c>
      <c r="B640" s="20">
        <v>2.2184257669411354E+32</v>
      </c>
      <c r="C640" s="20">
        <v>41</v>
      </c>
      <c r="D640" s="20">
        <v>6</v>
      </c>
      <c r="E640" s="20">
        <v>6001</v>
      </c>
      <c r="F640" s="20" t="s">
        <v>22</v>
      </c>
      <c r="G640" s="20" t="s">
        <v>20</v>
      </c>
      <c r="H640" s="20"/>
      <c r="I640" s="20">
        <v>9.7783924062893005E-2</v>
      </c>
      <c r="J640" s="20">
        <v>2.37565817663207E-2</v>
      </c>
      <c r="K640" s="20">
        <v>7.4027342296572193E-2</v>
      </c>
      <c r="L640" s="20">
        <v>2.34999890238765E-2</v>
      </c>
      <c r="M640" s="20">
        <v>0.1212839130867695</v>
      </c>
      <c r="N640" s="20">
        <v>278350</v>
      </c>
    </row>
    <row r="641" spans="1:14" x14ac:dyDescent="0.25">
      <c r="A641" s="20" t="str">
        <f t="shared" si="16"/>
        <v>415PESSIMISTIC_10</v>
      </c>
      <c r="B641" s="20">
        <v>3.7166762012114866E+24</v>
      </c>
      <c r="C641" s="20">
        <v>41</v>
      </c>
      <c r="D641" s="20">
        <v>5</v>
      </c>
      <c r="E641" s="20">
        <v>2001</v>
      </c>
      <c r="F641" s="20" t="s">
        <v>19</v>
      </c>
      <c r="G641" s="20" t="s">
        <v>20</v>
      </c>
      <c r="H641" s="20"/>
      <c r="I641" s="20">
        <v>3.2767664224635201E-2</v>
      </c>
      <c r="J641" s="20">
        <v>1.64108376538252E-2</v>
      </c>
      <c r="K641" s="20">
        <v>1.6356826570810001E-2</v>
      </c>
      <c r="L641" s="20">
        <v>1.6357561378830002E-2</v>
      </c>
      <c r="M641" s="20">
        <v>4.9125225603465203E-2</v>
      </c>
      <c r="N641" s="20">
        <v>840000</v>
      </c>
    </row>
    <row r="642" spans="1:14" x14ac:dyDescent="0.25">
      <c r="A642" s="20" t="str">
        <f t="shared" si="16"/>
        <v>415NEUTRAL</v>
      </c>
      <c r="B642" s="20">
        <v>1.1878511992778795E+26</v>
      </c>
      <c r="C642" s="20">
        <v>41</v>
      </c>
      <c r="D642" s="20">
        <v>5</v>
      </c>
      <c r="E642" s="20">
        <v>4001</v>
      </c>
      <c r="F642" s="20" t="s">
        <v>21</v>
      </c>
      <c r="G642" s="20" t="s">
        <v>20</v>
      </c>
      <c r="H642" s="20"/>
      <c r="I642" s="20">
        <v>5.8049435765499202E-2</v>
      </c>
      <c r="J642" s="20">
        <v>2.06519883659501E-2</v>
      </c>
      <c r="K642" s="20">
        <v>3.7397447399548998E-2</v>
      </c>
      <c r="L642" s="20">
        <v>1.92789285051948E-2</v>
      </c>
      <c r="M642" s="20">
        <v>7.7328364270694006E-2</v>
      </c>
      <c r="N642" s="20">
        <v>840000</v>
      </c>
    </row>
    <row r="643" spans="1:14" x14ac:dyDescent="0.25">
      <c r="A643" s="20" t="str">
        <f t="shared" ref="A643:A706" si="17">C643&amp;D643&amp;F643</f>
        <v>415OPTIMISTIC_90</v>
      </c>
      <c r="B643" s="20">
        <v>9.0164881744958585E+26</v>
      </c>
      <c r="C643" s="20">
        <v>41</v>
      </c>
      <c r="D643" s="20">
        <v>5</v>
      </c>
      <c r="E643" s="20">
        <v>6001</v>
      </c>
      <c r="F643" s="20" t="s">
        <v>22</v>
      </c>
      <c r="G643" s="20" t="s">
        <v>20</v>
      </c>
      <c r="H643" s="20"/>
      <c r="I643" s="20">
        <v>9.3886262417987906E-2</v>
      </c>
      <c r="J643" s="20">
        <v>2.4234310984560799E-2</v>
      </c>
      <c r="K643" s="20">
        <v>6.9651951433427006E-2</v>
      </c>
      <c r="L643" s="20">
        <v>2.3926311416740099E-2</v>
      </c>
      <c r="M643" s="20">
        <v>0.11781257383472801</v>
      </c>
      <c r="N643" s="20">
        <v>840000</v>
      </c>
    </row>
    <row r="644" spans="1:14" x14ac:dyDescent="0.25">
      <c r="A644" s="20" t="str">
        <f t="shared" si="17"/>
        <v>412PESSIMISTIC_10</v>
      </c>
      <c r="B644" s="20">
        <v>6730725681</v>
      </c>
      <c r="C644" s="20">
        <v>41</v>
      </c>
      <c r="D644" s="20">
        <v>2</v>
      </c>
      <c r="E644" s="20">
        <v>2001</v>
      </c>
      <c r="F644" s="20" t="s">
        <v>19</v>
      </c>
      <c r="G644" s="20" t="s">
        <v>20</v>
      </c>
      <c r="H644" s="20"/>
      <c r="I644" s="20">
        <v>5.5300081101714504E-3</v>
      </c>
      <c r="J644" s="20">
        <v>1.4754314921633999E-2</v>
      </c>
      <c r="K644" s="20">
        <v>-9.2243068114625792E-3</v>
      </c>
      <c r="L644" s="20">
        <v>1.2902969396163999E-2</v>
      </c>
      <c r="M644" s="20">
        <v>1.8432977506335449E-2</v>
      </c>
      <c r="N644" s="20">
        <v>1503460</v>
      </c>
    </row>
    <row r="645" spans="1:14" x14ac:dyDescent="0.25">
      <c r="A645" s="20" t="str">
        <f t="shared" si="17"/>
        <v>412NEUTRAL</v>
      </c>
      <c r="B645" s="20">
        <v>26909449681</v>
      </c>
      <c r="C645" s="20">
        <v>41</v>
      </c>
      <c r="D645" s="20">
        <v>2</v>
      </c>
      <c r="E645" s="20">
        <v>4001</v>
      </c>
      <c r="F645" s="20" t="s">
        <v>21</v>
      </c>
      <c r="G645" s="20" t="s">
        <v>20</v>
      </c>
      <c r="H645" s="20"/>
      <c r="I645" s="20">
        <v>1.5231113096805001E-2</v>
      </c>
      <c r="J645" s="20">
        <v>2.1382310033378499E-2</v>
      </c>
      <c r="K645" s="20">
        <v>-6.15119693657351E-3</v>
      </c>
      <c r="L645" s="20">
        <v>1.39641104265028E-2</v>
      </c>
      <c r="M645" s="20">
        <v>2.9195223523307799E-2</v>
      </c>
      <c r="N645" s="20">
        <v>1503460</v>
      </c>
    </row>
    <row r="646" spans="1:14" x14ac:dyDescent="0.25">
      <c r="A646" s="20" t="str">
        <f t="shared" si="17"/>
        <v>412OPTIMISTIC_90</v>
      </c>
      <c r="B646" s="20">
        <v>60536173681</v>
      </c>
      <c r="C646" s="20">
        <v>41</v>
      </c>
      <c r="D646" s="20">
        <v>2</v>
      </c>
      <c r="E646" s="20">
        <v>6001</v>
      </c>
      <c r="F646" s="20" t="s">
        <v>22</v>
      </c>
      <c r="G646" s="20" t="s">
        <v>20</v>
      </c>
      <c r="H646" s="20"/>
      <c r="I646" s="20">
        <v>2.7175638822027798E-2</v>
      </c>
      <c r="J646" s="20">
        <v>2.5711207031664001E-2</v>
      </c>
      <c r="K646" s="20">
        <v>1.46443179036381E-3</v>
      </c>
      <c r="L646" s="20">
        <v>1.54267713395975E-2</v>
      </c>
      <c r="M646" s="20">
        <v>4.2602410161625297E-2</v>
      </c>
      <c r="N646" s="20">
        <v>1503460</v>
      </c>
    </row>
    <row r="647" spans="1:14" x14ac:dyDescent="0.25">
      <c r="A647" s="20" t="str">
        <f t="shared" si="17"/>
        <v>414PESSIMISTIC_10</v>
      </c>
      <c r="B647" s="20">
        <v>4.5302668192872915E+19</v>
      </c>
      <c r="C647" s="20">
        <v>41</v>
      </c>
      <c r="D647" s="20">
        <v>4</v>
      </c>
      <c r="E647" s="20">
        <v>2001</v>
      </c>
      <c r="F647" s="20" t="s">
        <v>19</v>
      </c>
      <c r="G647" s="20" t="s">
        <v>20</v>
      </c>
      <c r="H647" s="20"/>
      <c r="I647" s="20">
        <v>2.6135541889448201E-2</v>
      </c>
      <c r="J647" s="20">
        <v>1.6820172183835601E-2</v>
      </c>
      <c r="K647" s="20">
        <v>9.3153697056125306E-3</v>
      </c>
      <c r="L647" s="20">
        <v>1.5532005865649999E-2</v>
      </c>
      <c r="M647" s="20">
        <v>4.1667547755098198E-2</v>
      </c>
      <c r="N647" s="20">
        <v>3117490</v>
      </c>
    </row>
    <row r="648" spans="1:14" x14ac:dyDescent="0.25">
      <c r="A648" s="20" t="str">
        <f t="shared" si="17"/>
        <v>414NEUTRAL</v>
      </c>
      <c r="B648" s="20">
        <v>7.24118482134271E+20</v>
      </c>
      <c r="C648" s="20">
        <v>41</v>
      </c>
      <c r="D648" s="20">
        <v>4</v>
      </c>
      <c r="E648" s="20">
        <v>4001</v>
      </c>
      <c r="F648" s="20" t="s">
        <v>21</v>
      </c>
      <c r="G648" s="20" t="s">
        <v>20</v>
      </c>
      <c r="H648" s="20"/>
      <c r="I648" s="20">
        <v>4.5493764771922199E-2</v>
      </c>
      <c r="J648" s="20">
        <v>2.1045827074997501E-2</v>
      </c>
      <c r="K648" s="20">
        <v>2.4447937696924601E-2</v>
      </c>
      <c r="L648" s="20">
        <v>1.7838689626663198E-2</v>
      </c>
      <c r="M648" s="20">
        <v>6.3332454398585397E-2</v>
      </c>
      <c r="N648" s="20">
        <v>3117490</v>
      </c>
    </row>
    <row r="649" spans="1:14" x14ac:dyDescent="0.25">
      <c r="A649" s="20" t="str">
        <f t="shared" si="17"/>
        <v>414OPTIMISTIC_90</v>
      </c>
      <c r="B649" s="20">
        <v>3.6646283239361971E+21</v>
      </c>
      <c r="C649" s="20">
        <v>41</v>
      </c>
      <c r="D649" s="20">
        <v>4</v>
      </c>
      <c r="E649" s="20">
        <v>6001</v>
      </c>
      <c r="F649" s="20" t="s">
        <v>22</v>
      </c>
      <c r="G649" s="20" t="s">
        <v>20</v>
      </c>
      <c r="H649" s="20"/>
      <c r="I649" s="20">
        <v>7.2694714974420593E-2</v>
      </c>
      <c r="J649" s="20">
        <v>2.4185702790779001E-2</v>
      </c>
      <c r="K649" s="20">
        <v>4.8509012183641502E-2</v>
      </c>
      <c r="L649" s="20">
        <v>2.1266297387778101E-2</v>
      </c>
      <c r="M649" s="20">
        <v>9.3961012362198698E-2</v>
      </c>
      <c r="N649" s="20">
        <v>3117490</v>
      </c>
    </row>
    <row r="650" spans="1:14" x14ac:dyDescent="0.25">
      <c r="A650" s="20" t="str">
        <f t="shared" si="17"/>
        <v>413PESSIMISTIC_10</v>
      </c>
      <c r="B650" s="20">
        <v>552195465594921</v>
      </c>
      <c r="C650" s="20">
        <v>41</v>
      </c>
      <c r="D650" s="20">
        <v>3</v>
      </c>
      <c r="E650" s="20">
        <v>2001</v>
      </c>
      <c r="F650" s="20" t="s">
        <v>19</v>
      </c>
      <c r="G650" s="20" t="s">
        <v>20</v>
      </c>
      <c r="H650" s="20"/>
      <c r="I650" s="20">
        <v>1.44905177664076E-2</v>
      </c>
      <c r="J650" s="20">
        <v>1.66854026560199E-2</v>
      </c>
      <c r="K650" s="20">
        <v>-2.1948848896122799E-3</v>
      </c>
      <c r="L650" s="20">
        <v>1.3926956464906E-2</v>
      </c>
      <c r="M650" s="20">
        <v>2.8417474231313598E-2</v>
      </c>
      <c r="N650" s="20">
        <v>4624430</v>
      </c>
    </row>
    <row r="651" spans="1:14" x14ac:dyDescent="0.25">
      <c r="A651" s="20" t="str">
        <f t="shared" si="17"/>
        <v>413NEUTRAL</v>
      </c>
      <c r="B651" s="20">
        <v>4414253035120921</v>
      </c>
      <c r="C651" s="20">
        <v>41</v>
      </c>
      <c r="D651" s="20">
        <v>3</v>
      </c>
      <c r="E651" s="20">
        <v>4001</v>
      </c>
      <c r="F651" s="20" t="s">
        <v>21</v>
      </c>
      <c r="G651" s="20" t="s">
        <v>20</v>
      </c>
      <c r="H651" s="20"/>
      <c r="I651" s="20">
        <v>2.77674048590195E-2</v>
      </c>
      <c r="J651" s="20">
        <v>2.0990520108583099E-2</v>
      </c>
      <c r="K651" s="20">
        <v>6.7768847504363601E-3</v>
      </c>
      <c r="L651" s="20">
        <v>1.55408313284704E-2</v>
      </c>
      <c r="M651" s="20">
        <v>4.3308236187489899E-2</v>
      </c>
      <c r="N651" s="20">
        <v>4624430</v>
      </c>
    </row>
    <row r="652" spans="1:14" x14ac:dyDescent="0.25">
      <c r="A652" s="20" t="str">
        <f t="shared" si="17"/>
        <v>413OPTIMISTIC_90</v>
      </c>
      <c r="B652" s="20">
        <v>1.489438070864692E+16</v>
      </c>
      <c r="C652" s="20">
        <v>41</v>
      </c>
      <c r="D652" s="20">
        <v>3</v>
      </c>
      <c r="E652" s="20">
        <v>6001</v>
      </c>
      <c r="F652" s="20" t="s">
        <v>22</v>
      </c>
      <c r="G652" s="20" t="s">
        <v>20</v>
      </c>
      <c r="H652" s="20"/>
      <c r="I652" s="20">
        <v>4.5639446616621802E-2</v>
      </c>
      <c r="J652" s="20">
        <v>2.4187491187053201E-2</v>
      </c>
      <c r="K652" s="20">
        <v>2.1451955429568601E-2</v>
      </c>
      <c r="L652" s="20">
        <v>1.7783870626791799E-2</v>
      </c>
      <c r="M652" s="20">
        <v>6.3423317243413602E-2</v>
      </c>
      <c r="N652" s="20">
        <v>4624430</v>
      </c>
    </row>
    <row r="653" spans="1:14" x14ac:dyDescent="0.25">
      <c r="A653" s="20" t="str">
        <f t="shared" si="17"/>
        <v>421PESSIMISTIC_10</v>
      </c>
      <c r="B653" s="20">
        <v>84042</v>
      </c>
      <c r="C653" s="20">
        <v>42</v>
      </c>
      <c r="D653" s="20">
        <v>1</v>
      </c>
      <c r="E653" s="20">
        <v>2001</v>
      </c>
      <c r="F653" s="20" t="s">
        <v>19</v>
      </c>
      <c r="G653" s="20" t="s">
        <v>20</v>
      </c>
      <c r="H653" s="20"/>
      <c r="I653" s="21">
        <v>4.2981416481935298E-4</v>
      </c>
      <c r="J653" s="20">
        <v>1.53278389985049E-2</v>
      </c>
      <c r="K653" s="20">
        <v>-1.4898024833685601E-2</v>
      </c>
      <c r="L653" s="20">
        <v>1.25420699919338E-2</v>
      </c>
      <c r="M653" s="20">
        <v>1.2971884156753153E-2</v>
      </c>
      <c r="N653" s="20">
        <v>1647</v>
      </c>
    </row>
    <row r="654" spans="1:14" x14ac:dyDescent="0.25">
      <c r="A654" s="20" t="str">
        <f t="shared" si="17"/>
        <v>421NEUTRAL</v>
      </c>
      <c r="B654" s="20">
        <v>168042</v>
      </c>
      <c r="C654" s="20">
        <v>42</v>
      </c>
      <c r="D654" s="20">
        <v>1</v>
      </c>
      <c r="E654" s="20">
        <v>4001</v>
      </c>
      <c r="F654" s="20" t="s">
        <v>21</v>
      </c>
      <c r="G654" s="20" t="s">
        <v>20</v>
      </c>
      <c r="H654" s="20"/>
      <c r="I654" s="20">
        <v>1.3789007069271801E-2</v>
      </c>
      <c r="J654" s="20">
        <v>1.9920325290025898E-2</v>
      </c>
      <c r="K654" s="20">
        <v>-6.1313182207540697E-3</v>
      </c>
      <c r="L654" s="20">
        <v>1.3757678865484299E-2</v>
      </c>
      <c r="M654" s="20">
        <v>2.75466859347561E-2</v>
      </c>
      <c r="N654" s="20">
        <v>1647</v>
      </c>
    </row>
    <row r="655" spans="1:14" x14ac:dyDescent="0.25">
      <c r="A655" s="20" t="str">
        <f t="shared" si="17"/>
        <v>421OPTIMISTIC_90</v>
      </c>
      <c r="B655" s="20">
        <v>252042</v>
      </c>
      <c r="C655" s="20">
        <v>42</v>
      </c>
      <c r="D655" s="20">
        <v>1</v>
      </c>
      <c r="E655" s="20">
        <v>6001</v>
      </c>
      <c r="F655" s="20" t="s">
        <v>22</v>
      </c>
      <c r="G655" s="20" t="s">
        <v>20</v>
      </c>
      <c r="H655" s="20"/>
      <c r="I655" s="20">
        <v>2.7417323852842498E-2</v>
      </c>
      <c r="J655" s="20">
        <v>2.6990427544467399E-2</v>
      </c>
      <c r="K655" s="21">
        <v>4.26896308375113E-4</v>
      </c>
      <c r="L655" s="20">
        <v>1.5471515546245301E-2</v>
      </c>
      <c r="M655" s="20">
        <v>4.2888839399087803E-2</v>
      </c>
      <c r="N655" s="20">
        <v>1647</v>
      </c>
    </row>
    <row r="656" spans="1:14" x14ac:dyDescent="0.25">
      <c r="A656" s="20" t="str">
        <f t="shared" si="17"/>
        <v>427PESSIMISTIC_10</v>
      </c>
      <c r="B656" s="20">
        <v>2.9612471328637643E+34</v>
      </c>
      <c r="C656" s="20">
        <v>42</v>
      </c>
      <c r="D656" s="20">
        <v>7</v>
      </c>
      <c r="E656" s="20">
        <v>2001</v>
      </c>
      <c r="F656" s="20" t="s">
        <v>19</v>
      </c>
      <c r="G656" s="20" t="s">
        <v>20</v>
      </c>
      <c r="H656" s="20"/>
      <c r="I656" s="20">
        <v>4.4762907762471098E-2</v>
      </c>
      <c r="J656" s="20">
        <v>1.5880367239030999E-2</v>
      </c>
      <c r="K656" s="20">
        <v>2.8882540523440001E-2</v>
      </c>
      <c r="L656" s="20">
        <v>1.7374270380258499E-2</v>
      </c>
      <c r="M656" s="20">
        <v>6.2137178142729593E-2</v>
      </c>
      <c r="N656" s="20">
        <v>26496</v>
      </c>
    </row>
    <row r="657" spans="1:14" x14ac:dyDescent="0.25">
      <c r="A657" s="20" t="str">
        <f t="shared" si="17"/>
        <v>427NEUTRAL</v>
      </c>
      <c r="B657" s="20">
        <v>3.7837714192820898E+36</v>
      </c>
      <c r="C657" s="20">
        <v>42</v>
      </c>
      <c r="D657" s="20">
        <v>7</v>
      </c>
      <c r="E657" s="20">
        <v>4001</v>
      </c>
      <c r="F657" s="20" t="s">
        <v>21</v>
      </c>
      <c r="G657" s="20" t="s">
        <v>20</v>
      </c>
      <c r="H657" s="20"/>
      <c r="I657" s="20">
        <v>7.4802631551238605E-2</v>
      </c>
      <c r="J657" s="20">
        <v>1.8370962593664102E-2</v>
      </c>
      <c r="K657" s="20">
        <v>5.6431668957574503E-2</v>
      </c>
      <c r="L657" s="20">
        <v>2.03945950101363E-2</v>
      </c>
      <c r="M657" s="20">
        <v>9.5197226561374901E-2</v>
      </c>
      <c r="N657" s="20">
        <v>26496</v>
      </c>
    </row>
    <row r="658" spans="1:14" x14ac:dyDescent="0.25">
      <c r="A658" s="20" t="str">
        <f t="shared" si="17"/>
        <v>427OPTIMISTIC_90</v>
      </c>
      <c r="B658" s="20">
        <v>6.4611588750646228E+37</v>
      </c>
      <c r="C658" s="20">
        <v>42</v>
      </c>
      <c r="D658" s="20">
        <v>7</v>
      </c>
      <c r="E658" s="20">
        <v>6001</v>
      </c>
      <c r="F658" s="20" t="s">
        <v>22</v>
      </c>
      <c r="G658" s="20" t="s">
        <v>20</v>
      </c>
      <c r="H658" s="20"/>
      <c r="I658" s="20">
        <v>0.112430499006859</v>
      </c>
      <c r="J658" s="20">
        <v>2.34560940488928E-2</v>
      </c>
      <c r="K658" s="20">
        <v>8.8974404957966602E-2</v>
      </c>
      <c r="L658" s="20">
        <v>2.3243795558097999E-2</v>
      </c>
      <c r="M658" s="20">
        <v>0.135674294564957</v>
      </c>
      <c r="N658" s="20">
        <v>26496</v>
      </c>
    </row>
    <row r="659" spans="1:14" x14ac:dyDescent="0.25">
      <c r="A659" s="20" t="str">
        <f t="shared" si="17"/>
        <v>426PESSIMISTIC_10</v>
      </c>
      <c r="B659" s="20">
        <v>3.52353243957041E+29</v>
      </c>
      <c r="C659" s="20">
        <v>42</v>
      </c>
      <c r="D659" s="20">
        <v>6</v>
      </c>
      <c r="E659" s="20">
        <v>2001</v>
      </c>
      <c r="F659" s="20" t="s">
        <v>19</v>
      </c>
      <c r="G659" s="20" t="s">
        <v>20</v>
      </c>
      <c r="H659" s="20"/>
      <c r="I659" s="20">
        <v>3.6185747707957197E-2</v>
      </c>
      <c r="J659" s="20">
        <v>1.5722101497538599E-2</v>
      </c>
      <c r="K659" s="20">
        <v>2.0463646210418601E-2</v>
      </c>
      <c r="L659" s="20">
        <v>1.6546509469692099E-2</v>
      </c>
      <c r="M659" s="20">
        <v>5.2732257177649296E-2</v>
      </c>
      <c r="N659" s="20">
        <v>250515</v>
      </c>
    </row>
    <row r="660" spans="1:14" x14ac:dyDescent="0.25">
      <c r="A660" s="20" t="str">
        <f t="shared" si="17"/>
        <v>426NEUTRAL</v>
      </c>
      <c r="B660" s="20">
        <v>2.2516819719368311E+31</v>
      </c>
      <c r="C660" s="20">
        <v>42</v>
      </c>
      <c r="D660" s="20">
        <v>6</v>
      </c>
      <c r="E660" s="20">
        <v>4001</v>
      </c>
      <c r="F660" s="20" t="s">
        <v>21</v>
      </c>
      <c r="G660" s="20" t="s">
        <v>20</v>
      </c>
      <c r="H660" s="20"/>
      <c r="I660" s="20">
        <v>6.1605446419629999E-2</v>
      </c>
      <c r="J660" s="20">
        <v>1.9891577454370798E-2</v>
      </c>
      <c r="K660" s="20">
        <v>4.1713868965259103E-2</v>
      </c>
      <c r="L660" s="20">
        <v>1.9110750066177601E-2</v>
      </c>
      <c r="M660" s="20">
        <v>8.0716196485807606E-2</v>
      </c>
      <c r="N660" s="20">
        <v>250515</v>
      </c>
    </row>
    <row r="661" spans="1:14" x14ac:dyDescent="0.25">
      <c r="A661" s="20" t="str">
        <f t="shared" si="17"/>
        <v>426OPTIMISTIC_90</v>
      </c>
      <c r="B661" s="20">
        <v>2.5635246804360478E+32</v>
      </c>
      <c r="C661" s="20">
        <v>42</v>
      </c>
      <c r="D661" s="20">
        <v>6</v>
      </c>
      <c r="E661" s="20">
        <v>6001</v>
      </c>
      <c r="F661" s="20" t="s">
        <v>22</v>
      </c>
      <c r="G661" s="20" t="s">
        <v>20</v>
      </c>
      <c r="H661" s="20"/>
      <c r="I661" s="20">
        <v>9.6990812604840798E-2</v>
      </c>
      <c r="J661" s="20">
        <v>2.3621172099840201E-2</v>
      </c>
      <c r="K661" s="20">
        <v>7.3369640505000597E-2</v>
      </c>
      <c r="L661" s="20">
        <v>2.3476512425189201E-2</v>
      </c>
      <c r="M661" s="20">
        <v>0.12046732503002999</v>
      </c>
      <c r="N661" s="20">
        <v>250515</v>
      </c>
    </row>
    <row r="662" spans="1:14" x14ac:dyDescent="0.25">
      <c r="A662" s="20" t="str">
        <f t="shared" si="17"/>
        <v>425PESSIMISTIC_10</v>
      </c>
      <c r="B662" s="20">
        <v>4.1925851830875162E+24</v>
      </c>
      <c r="C662" s="20">
        <v>42</v>
      </c>
      <c r="D662" s="20">
        <v>5</v>
      </c>
      <c r="E662" s="20">
        <v>2001</v>
      </c>
      <c r="F662" s="20" t="s">
        <v>19</v>
      </c>
      <c r="G662" s="20" t="s">
        <v>20</v>
      </c>
      <c r="H662" s="20"/>
      <c r="I662" s="20">
        <v>3.29319098736848E-2</v>
      </c>
      <c r="J662" s="20">
        <v>1.6412161429627498E-2</v>
      </c>
      <c r="K662" s="20">
        <v>1.6519748444057299E-2</v>
      </c>
      <c r="L662" s="20">
        <v>1.6367267790757398E-2</v>
      </c>
      <c r="M662" s="20">
        <v>4.9299177664442195E-2</v>
      </c>
      <c r="N662" s="20">
        <v>756000</v>
      </c>
    </row>
    <row r="663" spans="1:14" x14ac:dyDescent="0.25">
      <c r="A663" s="20" t="str">
        <f t="shared" si="17"/>
        <v>425NEUTRAL</v>
      </c>
      <c r="B663" s="20">
        <v>1.3399519000826168E+26</v>
      </c>
      <c r="C663" s="20">
        <v>42</v>
      </c>
      <c r="D663" s="20">
        <v>5</v>
      </c>
      <c r="E663" s="20">
        <v>4001</v>
      </c>
      <c r="F663" s="20" t="s">
        <v>21</v>
      </c>
      <c r="G663" s="20" t="s">
        <v>20</v>
      </c>
      <c r="H663" s="20"/>
      <c r="I663" s="20">
        <v>5.7953883099414599E-2</v>
      </c>
      <c r="J663" s="20">
        <v>2.0453494574542399E-2</v>
      </c>
      <c r="K663" s="20">
        <v>3.75003885248721E-2</v>
      </c>
      <c r="L663" s="20">
        <v>1.9303977800943301E-2</v>
      </c>
      <c r="M663" s="20">
        <v>7.7257860900357897E-2</v>
      </c>
      <c r="N663" s="20">
        <v>756000</v>
      </c>
    </row>
    <row r="664" spans="1:14" x14ac:dyDescent="0.25">
      <c r="A664" s="20" t="str">
        <f t="shared" si="17"/>
        <v>425OPTIMISTIC_90</v>
      </c>
      <c r="B664" s="20">
        <v>1.017102181555474E+27</v>
      </c>
      <c r="C664" s="20">
        <v>42</v>
      </c>
      <c r="D664" s="20">
        <v>5</v>
      </c>
      <c r="E664" s="20">
        <v>6001</v>
      </c>
      <c r="F664" s="20" t="s">
        <v>22</v>
      </c>
      <c r="G664" s="20" t="s">
        <v>20</v>
      </c>
      <c r="H664" s="20"/>
      <c r="I664" s="20">
        <v>9.3507983293711294E-2</v>
      </c>
      <c r="J664" s="20">
        <v>2.42289218764579E-2</v>
      </c>
      <c r="K664" s="20">
        <v>6.9279061417253304E-2</v>
      </c>
      <c r="L664" s="20">
        <v>2.38880460192623E-2</v>
      </c>
      <c r="M664" s="20">
        <v>0.11739602931297359</v>
      </c>
      <c r="N664" s="20">
        <v>756000</v>
      </c>
    </row>
    <row r="665" spans="1:14" x14ac:dyDescent="0.25">
      <c r="A665" s="20" t="str">
        <f t="shared" si="17"/>
        <v>422PESSIMISTIC_10</v>
      </c>
      <c r="B665" s="20">
        <v>7063057764</v>
      </c>
      <c r="C665" s="20">
        <v>42</v>
      </c>
      <c r="D665" s="20">
        <v>2</v>
      </c>
      <c r="E665" s="20">
        <v>2001</v>
      </c>
      <c r="F665" s="20" t="s">
        <v>19</v>
      </c>
      <c r="G665" s="20" t="s">
        <v>20</v>
      </c>
      <c r="H665" s="20"/>
      <c r="I665" s="20">
        <v>5.6534959263692102E-3</v>
      </c>
      <c r="J665" s="20">
        <v>1.49749672526486E-2</v>
      </c>
      <c r="K665" s="20">
        <v>-9.32147132627947E-3</v>
      </c>
      <c r="L665" s="20">
        <v>1.29142476759761E-2</v>
      </c>
      <c r="M665" s="20">
        <v>1.856774360234531E-2</v>
      </c>
      <c r="N665" s="20">
        <v>1353114</v>
      </c>
    </row>
    <row r="666" spans="1:14" x14ac:dyDescent="0.25">
      <c r="A666" s="20" t="str">
        <f t="shared" si="17"/>
        <v>422NEUTRAL</v>
      </c>
      <c r="B666" s="20">
        <v>28238113764</v>
      </c>
      <c r="C666" s="20">
        <v>42</v>
      </c>
      <c r="D666" s="20">
        <v>2</v>
      </c>
      <c r="E666" s="20">
        <v>4001</v>
      </c>
      <c r="F666" s="20" t="s">
        <v>21</v>
      </c>
      <c r="G666" s="20" t="s">
        <v>20</v>
      </c>
      <c r="H666" s="20"/>
      <c r="I666" s="20">
        <v>1.52441194054702E-2</v>
      </c>
      <c r="J666" s="20">
        <v>2.13639249319903E-2</v>
      </c>
      <c r="K666" s="20">
        <v>-6.1198055265201303E-3</v>
      </c>
      <c r="L666" s="20">
        <v>1.39675670728104E-2</v>
      </c>
      <c r="M666" s="20">
        <v>2.92116864782806E-2</v>
      </c>
      <c r="N666" s="20">
        <v>1353114</v>
      </c>
    </row>
    <row r="667" spans="1:14" x14ac:dyDescent="0.25">
      <c r="A667" s="20" t="str">
        <f t="shared" si="17"/>
        <v>422OPTIMISTIC_90</v>
      </c>
      <c r="B667" s="20">
        <v>63525169764</v>
      </c>
      <c r="C667" s="20">
        <v>42</v>
      </c>
      <c r="D667" s="20">
        <v>2</v>
      </c>
      <c r="E667" s="20">
        <v>6001</v>
      </c>
      <c r="F667" s="20" t="s">
        <v>22</v>
      </c>
      <c r="G667" s="20" t="s">
        <v>20</v>
      </c>
      <c r="H667" s="20"/>
      <c r="I667" s="20">
        <v>2.70598343337034E-2</v>
      </c>
      <c r="J667" s="20">
        <v>2.5550267486436198E-2</v>
      </c>
      <c r="K667" s="20">
        <v>1.5095668472671E-3</v>
      </c>
      <c r="L667" s="20">
        <v>1.5414748118192901E-2</v>
      </c>
      <c r="M667" s="20">
        <v>4.2474582451896302E-2</v>
      </c>
      <c r="N667" s="20">
        <v>1353114</v>
      </c>
    </row>
    <row r="668" spans="1:14" x14ac:dyDescent="0.25">
      <c r="A668" s="20" t="str">
        <f t="shared" si="17"/>
        <v>424PESSIMISTIC_10</v>
      </c>
      <c r="B668" s="20">
        <v>4.9886784977600676E+19</v>
      </c>
      <c r="C668" s="20">
        <v>42</v>
      </c>
      <c r="D668" s="20">
        <v>4</v>
      </c>
      <c r="E668" s="20">
        <v>2001</v>
      </c>
      <c r="F668" s="20" t="s">
        <v>19</v>
      </c>
      <c r="G668" s="20" t="s">
        <v>20</v>
      </c>
      <c r="H668" s="20"/>
      <c r="I668" s="20">
        <v>2.6385635112643201E-2</v>
      </c>
      <c r="J668" s="20">
        <v>1.68706300328509E-2</v>
      </c>
      <c r="K668" s="20">
        <v>9.5150050797922995E-3</v>
      </c>
      <c r="L668" s="20">
        <v>1.55566662618743E-2</v>
      </c>
      <c r="M668" s="20">
        <v>4.1942301374517502E-2</v>
      </c>
      <c r="N668" s="20">
        <v>2805741</v>
      </c>
    </row>
    <row r="669" spans="1:14" x14ac:dyDescent="0.25">
      <c r="A669" s="20" t="str">
        <f t="shared" si="17"/>
        <v>424NEUTRAL</v>
      </c>
      <c r="B669" s="20">
        <v>7.9739106894860622E+20</v>
      </c>
      <c r="C669" s="20">
        <v>42</v>
      </c>
      <c r="D669" s="20">
        <v>4</v>
      </c>
      <c r="E669" s="20">
        <v>4001</v>
      </c>
      <c r="F669" s="20" t="s">
        <v>21</v>
      </c>
      <c r="G669" s="20" t="s">
        <v>20</v>
      </c>
      <c r="H669" s="20"/>
      <c r="I669" s="20">
        <v>4.5564560165601599E-2</v>
      </c>
      <c r="J669" s="20">
        <v>2.1018432642905899E-2</v>
      </c>
      <c r="K669" s="20">
        <v>2.45461275226956E-2</v>
      </c>
      <c r="L669" s="20">
        <v>1.7858170863328499E-2</v>
      </c>
      <c r="M669" s="20">
        <v>6.3422731028930091E-2</v>
      </c>
      <c r="N669" s="20">
        <v>2805741</v>
      </c>
    </row>
    <row r="670" spans="1:14" x14ac:dyDescent="0.25">
      <c r="A670" s="20" t="str">
        <f t="shared" si="17"/>
        <v>424OPTIMISTIC_90</v>
      </c>
      <c r="B670" s="20">
        <v>4.03544719354502E+21</v>
      </c>
      <c r="C670" s="20">
        <v>42</v>
      </c>
      <c r="D670" s="20">
        <v>4</v>
      </c>
      <c r="E670" s="20">
        <v>6001</v>
      </c>
      <c r="F670" s="20" t="s">
        <v>22</v>
      </c>
      <c r="G670" s="20" t="s">
        <v>20</v>
      </c>
      <c r="H670" s="20"/>
      <c r="I670" s="20">
        <v>7.2450862485236397E-2</v>
      </c>
      <c r="J670" s="20">
        <v>2.41201763917284E-2</v>
      </c>
      <c r="K670" s="20">
        <v>4.8330686093507901E-2</v>
      </c>
      <c r="L670" s="20">
        <v>2.1242120996880699E-2</v>
      </c>
      <c r="M670" s="20">
        <v>9.3692983482117104E-2</v>
      </c>
      <c r="N670" s="20">
        <v>2805741</v>
      </c>
    </row>
    <row r="671" spans="1:14" x14ac:dyDescent="0.25">
      <c r="A671" s="20" t="str">
        <f t="shared" si="17"/>
        <v>423PESSIMISTIC_10</v>
      </c>
      <c r="B671" s="20">
        <v>593593500602088</v>
      </c>
      <c r="C671" s="20">
        <v>42</v>
      </c>
      <c r="D671" s="20">
        <v>3</v>
      </c>
      <c r="E671" s="20">
        <v>2001</v>
      </c>
      <c r="F671" s="20" t="s">
        <v>19</v>
      </c>
      <c r="G671" s="20" t="s">
        <v>20</v>
      </c>
      <c r="H671" s="20"/>
      <c r="I671" s="20">
        <v>1.46334740014024E-2</v>
      </c>
      <c r="J671" s="20">
        <v>1.6828756490919299E-2</v>
      </c>
      <c r="K671" s="20">
        <v>-2.1952824895168301E-3</v>
      </c>
      <c r="L671" s="20">
        <v>1.39428392559445E-2</v>
      </c>
      <c r="M671" s="20">
        <v>2.85763132573469E-2</v>
      </c>
      <c r="N671" s="20">
        <v>4161987</v>
      </c>
    </row>
    <row r="672" spans="1:14" x14ac:dyDescent="0.25">
      <c r="A672" s="20" t="str">
        <f t="shared" si="17"/>
        <v>423NEUTRAL</v>
      </c>
      <c r="B672" s="20">
        <v>4745189113130088</v>
      </c>
      <c r="C672" s="20">
        <v>42</v>
      </c>
      <c r="D672" s="20">
        <v>3</v>
      </c>
      <c r="E672" s="20">
        <v>4001</v>
      </c>
      <c r="F672" s="20" t="s">
        <v>21</v>
      </c>
      <c r="G672" s="20" t="s">
        <v>20</v>
      </c>
      <c r="H672" s="20"/>
      <c r="I672" s="20">
        <v>2.7818493209760899E-2</v>
      </c>
      <c r="J672" s="20">
        <v>2.09736525631074E-2</v>
      </c>
      <c r="K672" s="20">
        <v>6.84484064665347E-3</v>
      </c>
      <c r="L672" s="20">
        <v>1.55512390995419E-2</v>
      </c>
      <c r="M672" s="20">
        <v>4.33697323093028E-2</v>
      </c>
      <c r="N672" s="20">
        <v>4161987</v>
      </c>
    </row>
    <row r="673" spans="1:14" x14ac:dyDescent="0.25">
      <c r="A673" s="20" t="str">
        <f t="shared" si="17"/>
        <v>423OPTIMISTIC_90</v>
      </c>
      <c r="B673" s="20">
        <v>1.6011010837658088E+16</v>
      </c>
      <c r="C673" s="20">
        <v>42</v>
      </c>
      <c r="D673" s="20">
        <v>3</v>
      </c>
      <c r="E673" s="20">
        <v>6001</v>
      </c>
      <c r="F673" s="20" t="s">
        <v>22</v>
      </c>
      <c r="G673" s="20" t="s">
        <v>20</v>
      </c>
      <c r="H673" s="20"/>
      <c r="I673" s="20">
        <v>4.5510983924804002E-2</v>
      </c>
      <c r="J673" s="20">
        <v>2.40841099024156E-2</v>
      </c>
      <c r="K673" s="20">
        <v>2.1426874022388399E-2</v>
      </c>
      <c r="L673" s="20">
        <v>1.7771048158040599E-2</v>
      </c>
      <c r="M673" s="20">
        <v>6.3282032082844608E-2</v>
      </c>
      <c r="N673" s="20">
        <v>4161987</v>
      </c>
    </row>
    <row r="674" spans="1:14" x14ac:dyDescent="0.25">
      <c r="A674" s="20" t="str">
        <f t="shared" si="17"/>
        <v>431PESSIMISTIC_10</v>
      </c>
      <c r="B674" s="20">
        <v>86043</v>
      </c>
      <c r="C674" s="20">
        <v>43</v>
      </c>
      <c r="D674" s="20">
        <v>1</v>
      </c>
      <c r="E674" s="20">
        <v>2001</v>
      </c>
      <c r="F674" s="20" t="s">
        <v>19</v>
      </c>
      <c r="G674" s="20" t="s">
        <v>20</v>
      </c>
      <c r="H674" s="20"/>
      <c r="I674" s="21">
        <v>4.8858085656600103E-4</v>
      </c>
      <c r="J674" s="20">
        <v>1.5325755907841399E-2</v>
      </c>
      <c r="K674" s="20">
        <v>-1.48371750512754E-2</v>
      </c>
      <c r="L674" s="20">
        <v>1.2504728419642199E-2</v>
      </c>
      <c r="M674" s="20">
        <v>1.29933092762082E-2</v>
      </c>
      <c r="N674" s="20">
        <v>1464</v>
      </c>
    </row>
    <row r="675" spans="1:14" x14ac:dyDescent="0.25">
      <c r="A675" s="20" t="str">
        <f t="shared" si="17"/>
        <v>431NEUTRAL</v>
      </c>
      <c r="B675" s="20">
        <v>172043</v>
      </c>
      <c r="C675" s="20">
        <v>43</v>
      </c>
      <c r="D675" s="20">
        <v>1</v>
      </c>
      <c r="E675" s="20">
        <v>4001</v>
      </c>
      <c r="F675" s="20" t="s">
        <v>21</v>
      </c>
      <c r="G675" s="20" t="s">
        <v>20</v>
      </c>
      <c r="H675" s="20"/>
      <c r="I675" s="20">
        <v>1.3938847252249901E-2</v>
      </c>
      <c r="J675" s="20">
        <v>1.9818039055581899E-2</v>
      </c>
      <c r="K675" s="20">
        <v>-5.8791918033320699E-3</v>
      </c>
      <c r="L675" s="20">
        <v>1.37814786440651E-2</v>
      </c>
      <c r="M675" s="20">
        <v>2.7720325896314998E-2</v>
      </c>
      <c r="N675" s="20">
        <v>1464</v>
      </c>
    </row>
    <row r="676" spans="1:14" x14ac:dyDescent="0.25">
      <c r="A676" s="20" t="str">
        <f t="shared" si="17"/>
        <v>431OPTIMISTIC_90</v>
      </c>
      <c r="B676" s="20">
        <v>258043</v>
      </c>
      <c r="C676" s="20">
        <v>43</v>
      </c>
      <c r="D676" s="20">
        <v>1</v>
      </c>
      <c r="E676" s="20">
        <v>6001</v>
      </c>
      <c r="F676" s="20" t="s">
        <v>22</v>
      </c>
      <c r="G676" s="20" t="s">
        <v>20</v>
      </c>
      <c r="H676" s="20"/>
      <c r="I676" s="20">
        <v>2.72212306801509E-2</v>
      </c>
      <c r="J676" s="20">
        <v>2.7536495982107799E-2</v>
      </c>
      <c r="K676" s="21">
        <v>-3.1526530195691201E-4</v>
      </c>
      <c r="L676" s="20">
        <v>1.54481284537165E-2</v>
      </c>
      <c r="M676" s="20">
        <v>4.26693591338674E-2</v>
      </c>
      <c r="N676" s="20">
        <v>1464</v>
      </c>
    </row>
    <row r="677" spans="1:14" x14ac:dyDescent="0.25">
      <c r="A677" s="20" t="str">
        <f t="shared" si="17"/>
        <v>437PESSIMISTIC_10</v>
      </c>
      <c r="B677" s="20">
        <v>3.4914739773873155E+34</v>
      </c>
      <c r="C677" s="20">
        <v>43</v>
      </c>
      <c r="D677" s="20">
        <v>7</v>
      </c>
      <c r="E677" s="20">
        <v>2001</v>
      </c>
      <c r="F677" s="20" t="s">
        <v>19</v>
      </c>
      <c r="G677" s="20" t="s">
        <v>20</v>
      </c>
      <c r="H677" s="20"/>
      <c r="I677" s="20">
        <v>4.48555179790526E-2</v>
      </c>
      <c r="J677" s="20">
        <v>1.5992823075343599E-2</v>
      </c>
      <c r="K677" s="20">
        <v>2.8862694903708901E-2</v>
      </c>
      <c r="L677" s="20">
        <v>1.7452214854869499E-2</v>
      </c>
      <c r="M677" s="20">
        <v>6.2307732833922103E-2</v>
      </c>
      <c r="N677" s="20">
        <v>23552</v>
      </c>
    </row>
    <row r="678" spans="1:14" x14ac:dyDescent="0.25">
      <c r="A678" s="20" t="str">
        <f t="shared" si="17"/>
        <v>437NEUTRAL</v>
      </c>
      <c r="B678" s="20">
        <v>4.4612755552182649E+36</v>
      </c>
      <c r="C678" s="20">
        <v>43</v>
      </c>
      <c r="D678" s="20">
        <v>7</v>
      </c>
      <c r="E678" s="20">
        <v>4001</v>
      </c>
      <c r="F678" s="20" t="s">
        <v>21</v>
      </c>
      <c r="G678" s="20" t="s">
        <v>20</v>
      </c>
      <c r="H678" s="20"/>
      <c r="I678" s="20">
        <v>7.2269701363515404E-2</v>
      </c>
      <c r="J678" s="20">
        <v>1.7837158460055801E-2</v>
      </c>
      <c r="K678" s="20">
        <v>5.4432542903459502E-2</v>
      </c>
      <c r="L678" s="20">
        <v>2.0350670504328899E-2</v>
      </c>
      <c r="M678" s="20">
        <v>9.2620371867844303E-2</v>
      </c>
      <c r="N678" s="20">
        <v>23552</v>
      </c>
    </row>
    <row r="679" spans="1:14" x14ac:dyDescent="0.25">
      <c r="A679" s="20" t="str">
        <f t="shared" si="17"/>
        <v>437OPTIMISTIC_90</v>
      </c>
      <c r="B679" s="20">
        <v>7.6180632901911485E+37</v>
      </c>
      <c r="C679" s="20">
        <v>43</v>
      </c>
      <c r="D679" s="20">
        <v>7</v>
      </c>
      <c r="E679" s="20">
        <v>6001</v>
      </c>
      <c r="F679" s="20" t="s">
        <v>22</v>
      </c>
      <c r="G679" s="20" t="s">
        <v>20</v>
      </c>
      <c r="H679" s="20"/>
      <c r="I679" s="20">
        <v>0.110710394760223</v>
      </c>
      <c r="J679" s="20">
        <v>2.2904865981001301E-2</v>
      </c>
      <c r="K679" s="20">
        <v>8.78055287792225E-2</v>
      </c>
      <c r="L679" s="20">
        <v>2.3134489441002E-2</v>
      </c>
      <c r="M679" s="20">
        <v>0.13384488420122501</v>
      </c>
      <c r="N679" s="20">
        <v>23552</v>
      </c>
    </row>
    <row r="680" spans="1:14" x14ac:dyDescent="0.25">
      <c r="A680" s="20" t="str">
        <f t="shared" si="17"/>
        <v>436PESSIMISTIC_10</v>
      </c>
      <c r="B680" s="20">
        <v>4.0578245498033722E+29</v>
      </c>
      <c r="C680" s="20">
        <v>43</v>
      </c>
      <c r="D680" s="20">
        <v>6</v>
      </c>
      <c r="E680" s="20">
        <v>2001</v>
      </c>
      <c r="F680" s="20" t="s">
        <v>19</v>
      </c>
      <c r="G680" s="20" t="s">
        <v>20</v>
      </c>
      <c r="H680" s="20"/>
      <c r="I680" s="20">
        <v>3.6417593090942002E-2</v>
      </c>
      <c r="J680" s="20">
        <v>1.5847069603406899E-2</v>
      </c>
      <c r="K680" s="20">
        <v>2.0570523487534999E-2</v>
      </c>
      <c r="L680" s="20">
        <v>1.6577106442383201E-2</v>
      </c>
      <c r="M680" s="20">
        <v>5.2994699533325203E-2</v>
      </c>
      <c r="N680" s="20">
        <v>222680</v>
      </c>
    </row>
    <row r="681" spans="1:14" x14ac:dyDescent="0.25">
      <c r="A681" s="20" t="str">
        <f t="shared" si="17"/>
        <v>436NEUTRAL</v>
      </c>
      <c r="B681" s="20">
        <v>2.5931165785404025E+31</v>
      </c>
      <c r="C681" s="20">
        <v>43</v>
      </c>
      <c r="D681" s="20">
        <v>6</v>
      </c>
      <c r="E681" s="20">
        <v>4001</v>
      </c>
      <c r="F681" s="20" t="s">
        <v>21</v>
      </c>
      <c r="G681" s="20" t="s">
        <v>20</v>
      </c>
      <c r="H681" s="20"/>
      <c r="I681" s="20">
        <v>6.0501179611074297E-2</v>
      </c>
      <c r="J681" s="20">
        <v>1.93174667932005E-2</v>
      </c>
      <c r="K681" s="20">
        <v>4.1183712817873801E-2</v>
      </c>
      <c r="L681" s="20">
        <v>1.9119886415985599E-2</v>
      </c>
      <c r="M681" s="20">
        <v>7.96210660270599E-2</v>
      </c>
      <c r="N681" s="20">
        <v>222680</v>
      </c>
    </row>
    <row r="682" spans="1:14" x14ac:dyDescent="0.25">
      <c r="A682" s="20" t="str">
        <f t="shared" si="17"/>
        <v>436OPTIMISTIC_90</v>
      </c>
      <c r="B682" s="20">
        <v>2.9522456684316753E+32</v>
      </c>
      <c r="C682" s="20">
        <v>43</v>
      </c>
      <c r="D682" s="20">
        <v>6</v>
      </c>
      <c r="E682" s="20">
        <v>6001</v>
      </c>
      <c r="F682" s="20" t="s">
        <v>22</v>
      </c>
      <c r="G682" s="20" t="s">
        <v>20</v>
      </c>
      <c r="H682" s="20"/>
      <c r="I682" s="20">
        <v>9.6305860698914406E-2</v>
      </c>
      <c r="J682" s="20">
        <v>2.3433000393028699E-2</v>
      </c>
      <c r="K682" s="20">
        <v>7.2872860305885606E-2</v>
      </c>
      <c r="L682" s="20">
        <v>2.34366825059917E-2</v>
      </c>
      <c r="M682" s="20">
        <v>0.1197425432049061</v>
      </c>
      <c r="N682" s="20">
        <v>222680</v>
      </c>
    </row>
    <row r="683" spans="1:14" x14ac:dyDescent="0.25">
      <c r="A683" s="20" t="str">
        <f t="shared" si="17"/>
        <v>435PESSIMISTIC_10</v>
      </c>
      <c r="B683" s="20">
        <v>4.7160426179972478E+24</v>
      </c>
      <c r="C683" s="20">
        <v>43</v>
      </c>
      <c r="D683" s="20">
        <v>5</v>
      </c>
      <c r="E683" s="20">
        <v>2001</v>
      </c>
      <c r="F683" s="20" t="s">
        <v>19</v>
      </c>
      <c r="G683" s="20" t="s">
        <v>20</v>
      </c>
      <c r="H683" s="20"/>
      <c r="I683" s="20">
        <v>3.3088145535430102E-2</v>
      </c>
      <c r="J683" s="20">
        <v>1.63728152294631E-2</v>
      </c>
      <c r="K683" s="20">
        <v>1.6715330305966999E-2</v>
      </c>
      <c r="L683" s="20">
        <v>1.6381064932012301E-2</v>
      </c>
      <c r="M683" s="20">
        <v>4.9469210467442404E-2</v>
      </c>
      <c r="N683" s="20">
        <v>672000</v>
      </c>
    </row>
    <row r="684" spans="1:14" x14ac:dyDescent="0.25">
      <c r="A684" s="20" t="str">
        <f t="shared" si="17"/>
        <v>435NEUTRAL</v>
      </c>
      <c r="B684" s="20">
        <v>1.5072491054796781E+26</v>
      </c>
      <c r="C684" s="20">
        <v>43</v>
      </c>
      <c r="D684" s="20">
        <v>5</v>
      </c>
      <c r="E684" s="20">
        <v>4001</v>
      </c>
      <c r="F684" s="20" t="s">
        <v>21</v>
      </c>
      <c r="G684" s="20" t="s">
        <v>20</v>
      </c>
      <c r="H684" s="20"/>
      <c r="I684" s="20">
        <v>5.7905174375886902E-2</v>
      </c>
      <c r="J684" s="20">
        <v>2.0408193837265502E-2</v>
      </c>
      <c r="K684" s="20">
        <v>3.74969805386213E-2</v>
      </c>
      <c r="L684" s="20">
        <v>1.9336882842156001E-2</v>
      </c>
      <c r="M684" s="20">
        <v>7.7242057218042906E-2</v>
      </c>
      <c r="N684" s="20">
        <v>672000</v>
      </c>
    </row>
    <row r="685" spans="1:14" x14ac:dyDescent="0.25">
      <c r="A685" s="20" t="str">
        <f t="shared" si="17"/>
        <v>435OPTIMISTIC_90</v>
      </c>
      <c r="B685" s="20">
        <v>1.1440905850698043E+27</v>
      </c>
      <c r="C685" s="20">
        <v>43</v>
      </c>
      <c r="D685" s="20">
        <v>5</v>
      </c>
      <c r="E685" s="20">
        <v>6001</v>
      </c>
      <c r="F685" s="20" t="s">
        <v>22</v>
      </c>
      <c r="G685" s="20" t="s">
        <v>20</v>
      </c>
      <c r="H685" s="20"/>
      <c r="I685" s="20">
        <v>9.3129090057491704E-2</v>
      </c>
      <c r="J685" s="20">
        <v>2.4229611617990299E-2</v>
      </c>
      <c r="K685" s="20">
        <v>6.8899478439501394E-2</v>
      </c>
      <c r="L685" s="20">
        <v>2.38497917153856E-2</v>
      </c>
      <c r="M685" s="20">
        <v>0.1169788817728773</v>
      </c>
      <c r="N685" s="20">
        <v>672000</v>
      </c>
    </row>
    <row r="686" spans="1:14" x14ac:dyDescent="0.25">
      <c r="A686" s="20" t="str">
        <f t="shared" si="17"/>
        <v>432PESSIMISTIC_10</v>
      </c>
      <c r="B686" s="20">
        <v>7403397849</v>
      </c>
      <c r="C686" s="20">
        <v>43</v>
      </c>
      <c r="D686" s="20">
        <v>2</v>
      </c>
      <c r="E686" s="20">
        <v>2001</v>
      </c>
      <c r="F686" s="20" t="s">
        <v>19</v>
      </c>
      <c r="G686" s="20" t="s">
        <v>20</v>
      </c>
      <c r="H686" s="20"/>
      <c r="I686" s="20">
        <v>5.77139559010753E-3</v>
      </c>
      <c r="J686" s="20">
        <v>1.5171119848703001E-2</v>
      </c>
      <c r="K686" s="20">
        <v>-9.3997242585954696E-3</v>
      </c>
      <c r="L686" s="20">
        <v>1.29267746593042E-2</v>
      </c>
      <c r="M686" s="20">
        <v>1.8698170249411731E-2</v>
      </c>
      <c r="N686" s="20">
        <v>1202768</v>
      </c>
    </row>
    <row r="687" spans="1:14" x14ac:dyDescent="0.25">
      <c r="A687" s="20" t="str">
        <f t="shared" si="17"/>
        <v>432NEUTRAL</v>
      </c>
      <c r="B687" s="20">
        <v>29598793849</v>
      </c>
      <c r="C687" s="20">
        <v>43</v>
      </c>
      <c r="D687" s="20">
        <v>2</v>
      </c>
      <c r="E687" s="20">
        <v>4001</v>
      </c>
      <c r="F687" s="20" t="s">
        <v>21</v>
      </c>
      <c r="G687" s="20" t="s">
        <v>20</v>
      </c>
      <c r="H687" s="20"/>
      <c r="I687" s="20">
        <v>1.5254161093660901E-2</v>
      </c>
      <c r="J687" s="20">
        <v>2.13292576843504E-2</v>
      </c>
      <c r="K687" s="20">
        <v>-6.0750965906894898E-3</v>
      </c>
      <c r="L687" s="20">
        <v>1.3972296615331401E-2</v>
      </c>
      <c r="M687" s="20">
        <v>2.92264577089923E-2</v>
      </c>
      <c r="N687" s="20">
        <v>1202768</v>
      </c>
    </row>
    <row r="688" spans="1:14" x14ac:dyDescent="0.25">
      <c r="A688" s="20" t="str">
        <f t="shared" si="17"/>
        <v>432OPTIMISTIC_90</v>
      </c>
      <c r="B688" s="20">
        <v>66586189849</v>
      </c>
      <c r="C688" s="20">
        <v>43</v>
      </c>
      <c r="D688" s="20">
        <v>2</v>
      </c>
      <c r="E688" s="20">
        <v>6001</v>
      </c>
      <c r="F688" s="20" t="s">
        <v>22</v>
      </c>
      <c r="G688" s="20" t="s">
        <v>20</v>
      </c>
      <c r="H688" s="20"/>
      <c r="I688" s="20">
        <v>2.6942431023815501E-2</v>
      </c>
      <c r="J688" s="20">
        <v>2.5395647689196998E-2</v>
      </c>
      <c r="K688" s="20">
        <v>1.54678333461855E-3</v>
      </c>
      <c r="L688" s="20">
        <v>1.54029193684394E-2</v>
      </c>
      <c r="M688" s="20">
        <v>4.2345350392254899E-2</v>
      </c>
      <c r="N688" s="20">
        <v>1202768</v>
      </c>
    </row>
    <row r="689" spans="1:14" x14ac:dyDescent="0.25">
      <c r="A689" s="20" t="str">
        <f t="shared" si="17"/>
        <v>434PESSIMISTIC_10</v>
      </c>
      <c r="B689" s="20">
        <v>5.4810299710577828E+19</v>
      </c>
      <c r="C689" s="20">
        <v>43</v>
      </c>
      <c r="D689" s="20">
        <v>4</v>
      </c>
      <c r="E689" s="20">
        <v>2001</v>
      </c>
      <c r="F689" s="20" t="s">
        <v>19</v>
      </c>
      <c r="G689" s="20" t="s">
        <v>20</v>
      </c>
      <c r="H689" s="20"/>
      <c r="I689" s="20">
        <v>2.66120717713773E-2</v>
      </c>
      <c r="J689" s="20">
        <v>1.69482600426034E-2</v>
      </c>
      <c r="K689" s="20">
        <v>9.6638117287739505E-3</v>
      </c>
      <c r="L689" s="20">
        <v>1.55820489224738E-2</v>
      </c>
      <c r="M689" s="20">
        <v>4.2194120693851103E-2</v>
      </c>
      <c r="N689" s="20">
        <v>2493992</v>
      </c>
    </row>
    <row r="690" spans="1:14" x14ac:dyDescent="0.25">
      <c r="A690" s="20" t="str">
        <f t="shared" si="17"/>
        <v>434NEUTRAL</v>
      </c>
      <c r="B690" s="20">
        <v>8.7608859731560025E+20</v>
      </c>
      <c r="C690" s="20">
        <v>43</v>
      </c>
      <c r="D690" s="20">
        <v>4</v>
      </c>
      <c r="E690" s="20">
        <v>4001</v>
      </c>
      <c r="F690" s="20" t="s">
        <v>21</v>
      </c>
      <c r="G690" s="20" t="s">
        <v>20</v>
      </c>
      <c r="H690" s="20"/>
      <c r="I690" s="20">
        <v>4.5643553912746597E-2</v>
      </c>
      <c r="J690" s="20">
        <v>2.09985951661006E-2</v>
      </c>
      <c r="K690" s="20">
        <v>2.4644958746645899E-2</v>
      </c>
      <c r="L690" s="20">
        <v>1.7875994176181499E-2</v>
      </c>
      <c r="M690" s="20">
        <v>6.3519548088928096E-2</v>
      </c>
      <c r="N690" s="20">
        <v>2493992</v>
      </c>
    </row>
    <row r="691" spans="1:14" x14ac:dyDescent="0.25">
      <c r="A691" s="20" t="str">
        <f t="shared" si="17"/>
        <v>434OPTIMISTIC_90</v>
      </c>
      <c r="B691" s="20">
        <v>4.4337206786070707E+21</v>
      </c>
      <c r="C691" s="20">
        <v>43</v>
      </c>
      <c r="D691" s="20">
        <v>4</v>
      </c>
      <c r="E691" s="20">
        <v>6001</v>
      </c>
      <c r="F691" s="20" t="s">
        <v>22</v>
      </c>
      <c r="G691" s="20" t="s">
        <v>20</v>
      </c>
      <c r="H691" s="20"/>
      <c r="I691" s="20">
        <v>7.22126911321605E-2</v>
      </c>
      <c r="J691" s="20">
        <v>2.4058526025301001E-2</v>
      </c>
      <c r="K691" s="20">
        <v>4.8154165106859499E-2</v>
      </c>
      <c r="L691" s="20">
        <v>2.12159196550218E-2</v>
      </c>
      <c r="M691" s="20">
        <v>9.3428610787182301E-2</v>
      </c>
      <c r="N691" s="20">
        <v>2493992</v>
      </c>
    </row>
    <row r="692" spans="1:14" x14ac:dyDescent="0.25">
      <c r="A692" s="20" t="str">
        <f t="shared" si="17"/>
        <v>433PESSIMISTIC_10</v>
      </c>
      <c r="B692" s="20">
        <v>637010561121507</v>
      </c>
      <c r="C692" s="20">
        <v>43</v>
      </c>
      <c r="D692" s="20">
        <v>3</v>
      </c>
      <c r="E692" s="20">
        <v>2001</v>
      </c>
      <c r="F692" s="20" t="s">
        <v>19</v>
      </c>
      <c r="G692" s="20" t="s">
        <v>20</v>
      </c>
      <c r="H692" s="20"/>
      <c r="I692" s="20">
        <v>1.4770958172654201E-2</v>
      </c>
      <c r="J692" s="20">
        <v>1.6969723731508499E-2</v>
      </c>
      <c r="K692" s="20">
        <v>-2.1987655588542299E-3</v>
      </c>
      <c r="L692" s="20">
        <v>1.3959459311516599E-2</v>
      </c>
      <c r="M692" s="20">
        <v>2.8730417484170802E-2</v>
      </c>
      <c r="N692" s="20">
        <v>3699544</v>
      </c>
    </row>
    <row r="693" spans="1:14" x14ac:dyDescent="0.25">
      <c r="A693" s="20" t="str">
        <f t="shared" si="17"/>
        <v>433NEUTRAL</v>
      </c>
      <c r="B693" s="20">
        <v>5092265290163507</v>
      </c>
      <c r="C693" s="20">
        <v>43</v>
      </c>
      <c r="D693" s="20">
        <v>3</v>
      </c>
      <c r="E693" s="20">
        <v>4001</v>
      </c>
      <c r="F693" s="20" t="s">
        <v>21</v>
      </c>
      <c r="G693" s="20" t="s">
        <v>20</v>
      </c>
      <c r="H693" s="20"/>
      <c r="I693" s="20">
        <v>2.7867841718204701E-2</v>
      </c>
      <c r="J693" s="20">
        <v>2.0975574548582801E-2</v>
      </c>
      <c r="K693" s="20">
        <v>6.8922671696218796E-3</v>
      </c>
      <c r="L693" s="20">
        <v>1.55601765829445E-2</v>
      </c>
      <c r="M693" s="20">
        <v>4.3428018301149202E-2</v>
      </c>
      <c r="N693" s="20">
        <v>3699544</v>
      </c>
    </row>
    <row r="694" spans="1:14" x14ac:dyDescent="0.25">
      <c r="A694" s="20" t="str">
        <f t="shared" si="17"/>
        <v>433OPTIMISTIC_90</v>
      </c>
      <c r="B694" s="20">
        <v>1.7182100187205508E+16</v>
      </c>
      <c r="C694" s="20">
        <v>43</v>
      </c>
      <c r="D694" s="20">
        <v>3</v>
      </c>
      <c r="E694" s="20">
        <v>6001</v>
      </c>
      <c r="F694" s="20" t="s">
        <v>22</v>
      </c>
      <c r="G694" s="20" t="s">
        <v>20</v>
      </c>
      <c r="H694" s="20"/>
      <c r="I694" s="20">
        <v>4.5383764417791198E-2</v>
      </c>
      <c r="J694" s="20">
        <v>2.3977391060259399E-2</v>
      </c>
      <c r="K694" s="20">
        <v>2.1406373357531799E-2</v>
      </c>
      <c r="L694" s="20">
        <v>1.7758544273821099E-2</v>
      </c>
      <c r="M694" s="20">
        <v>6.3142308691612303E-2</v>
      </c>
      <c r="N694" s="20">
        <v>3699544</v>
      </c>
    </row>
    <row r="695" spans="1:14" x14ac:dyDescent="0.25">
      <c r="A695" s="20" t="str">
        <f t="shared" si="17"/>
        <v>441PESSIMISTIC_10</v>
      </c>
      <c r="B695" s="20">
        <v>88044</v>
      </c>
      <c r="C695" s="20">
        <v>44</v>
      </c>
      <c r="D695" s="20">
        <v>1</v>
      </c>
      <c r="E695" s="20">
        <v>2001</v>
      </c>
      <c r="F695" s="20" t="s">
        <v>19</v>
      </c>
      <c r="G695" s="20" t="s">
        <v>20</v>
      </c>
      <c r="H695" s="20"/>
      <c r="I695" s="21">
        <v>5.3374164397323998E-4</v>
      </c>
      <c r="J695" s="20">
        <v>1.5358538935803001E-2</v>
      </c>
      <c r="K695" s="20">
        <v>-1.4824797291829801E-2</v>
      </c>
      <c r="L695" s="20">
        <v>1.25156793312303E-2</v>
      </c>
      <c r="M695" s="20">
        <v>1.304942097520354E-2</v>
      </c>
      <c r="N695" s="20">
        <v>1281</v>
      </c>
    </row>
    <row r="696" spans="1:14" x14ac:dyDescent="0.25">
      <c r="A696" s="20" t="str">
        <f t="shared" si="17"/>
        <v>441NEUTRAL</v>
      </c>
      <c r="B696" s="20">
        <v>176044</v>
      </c>
      <c r="C696" s="20">
        <v>44</v>
      </c>
      <c r="D696" s="20">
        <v>1</v>
      </c>
      <c r="E696" s="20">
        <v>4001</v>
      </c>
      <c r="F696" s="20" t="s">
        <v>21</v>
      </c>
      <c r="G696" s="20" t="s">
        <v>20</v>
      </c>
      <c r="H696" s="20"/>
      <c r="I696" s="20">
        <v>1.4115835034835799E-2</v>
      </c>
      <c r="J696" s="20">
        <v>2.37364911728172E-2</v>
      </c>
      <c r="K696" s="20">
        <v>-9.6206561379814596E-3</v>
      </c>
      <c r="L696" s="20">
        <v>1.38029502572236E-2</v>
      </c>
      <c r="M696" s="20">
        <v>2.7918785292059399E-2</v>
      </c>
      <c r="N696" s="20">
        <v>1281</v>
      </c>
    </row>
    <row r="697" spans="1:14" x14ac:dyDescent="0.25">
      <c r="A697" s="20" t="str">
        <f t="shared" si="17"/>
        <v>441OPTIMISTIC_90</v>
      </c>
      <c r="B697" s="20">
        <v>264044</v>
      </c>
      <c r="C697" s="20">
        <v>44</v>
      </c>
      <c r="D697" s="20">
        <v>1</v>
      </c>
      <c r="E697" s="20">
        <v>6001</v>
      </c>
      <c r="F697" s="20" t="s">
        <v>22</v>
      </c>
      <c r="G697" s="20" t="s">
        <v>20</v>
      </c>
      <c r="H697" s="20"/>
      <c r="I697" s="20">
        <v>2.7033767013657301E-2</v>
      </c>
      <c r="J697" s="20">
        <v>2.7894900841501001E-2</v>
      </c>
      <c r="K697" s="21">
        <v>-8.6113382784369598E-4</v>
      </c>
      <c r="L697" s="20">
        <v>1.54231544593401E-2</v>
      </c>
      <c r="M697" s="20">
        <v>4.24569214729974E-2</v>
      </c>
      <c r="N697" s="20">
        <v>1281</v>
      </c>
    </row>
    <row r="698" spans="1:14" x14ac:dyDescent="0.25">
      <c r="A698" s="20" t="str">
        <f t="shared" si="17"/>
        <v>447PESSIMISTIC_10</v>
      </c>
      <c r="B698" s="20">
        <v>4.1010810829294566E+34</v>
      </c>
      <c r="C698" s="20">
        <v>44</v>
      </c>
      <c r="D698" s="20">
        <v>7</v>
      </c>
      <c r="E698" s="20">
        <v>2001</v>
      </c>
      <c r="F698" s="20" t="s">
        <v>19</v>
      </c>
      <c r="G698" s="20" t="s">
        <v>20</v>
      </c>
      <c r="H698" s="20"/>
      <c r="I698" s="20">
        <v>4.49665997064818E-2</v>
      </c>
      <c r="J698" s="20">
        <v>1.5921060426148301E-2</v>
      </c>
      <c r="K698" s="20">
        <v>2.9045539280333401E-2</v>
      </c>
      <c r="L698" s="20">
        <v>1.7562299801055999E-2</v>
      </c>
      <c r="M698" s="20">
        <v>6.2528899507537802E-2</v>
      </c>
      <c r="N698" s="20">
        <v>20608</v>
      </c>
    </row>
    <row r="699" spans="1:14" x14ac:dyDescent="0.25">
      <c r="A699" s="20" t="str">
        <f t="shared" si="17"/>
        <v>447NEUTRAL</v>
      </c>
      <c r="B699" s="20">
        <v>5.240208835505126E+36</v>
      </c>
      <c r="C699" s="20">
        <v>44</v>
      </c>
      <c r="D699" s="20">
        <v>7</v>
      </c>
      <c r="E699" s="20">
        <v>4001</v>
      </c>
      <c r="F699" s="20" t="s">
        <v>21</v>
      </c>
      <c r="G699" s="20" t="s">
        <v>20</v>
      </c>
      <c r="H699" s="20"/>
      <c r="I699" s="20">
        <v>7.0419994072007802E-2</v>
      </c>
      <c r="J699" s="20">
        <v>1.7180420545589801E-2</v>
      </c>
      <c r="K699" s="20">
        <v>5.3239573526417901E-2</v>
      </c>
      <c r="L699" s="20">
        <v>2.0335413332199601E-2</v>
      </c>
      <c r="M699" s="20">
        <v>9.07554074042074E-2</v>
      </c>
      <c r="N699" s="20">
        <v>20608</v>
      </c>
    </row>
    <row r="700" spans="1:14" x14ac:dyDescent="0.25">
      <c r="A700" s="20" t="str">
        <f t="shared" si="17"/>
        <v>447OPTIMISTIC_90</v>
      </c>
      <c r="B700" s="20">
        <v>8.9481678655789349E+37</v>
      </c>
      <c r="C700" s="20">
        <v>44</v>
      </c>
      <c r="D700" s="20">
        <v>7</v>
      </c>
      <c r="E700" s="20">
        <v>6001</v>
      </c>
      <c r="F700" s="20" t="s">
        <v>22</v>
      </c>
      <c r="G700" s="20" t="s">
        <v>20</v>
      </c>
      <c r="H700" s="20"/>
      <c r="I700" s="20">
        <v>0.10798298348941</v>
      </c>
      <c r="J700" s="20">
        <v>2.2063037707493498E-2</v>
      </c>
      <c r="K700" s="20">
        <v>8.5919945781917001E-2</v>
      </c>
      <c r="L700" s="20">
        <v>2.2991840151625701E-2</v>
      </c>
      <c r="M700" s="20">
        <v>0.13097482364103571</v>
      </c>
      <c r="N700" s="20">
        <v>20608</v>
      </c>
    </row>
    <row r="701" spans="1:14" x14ac:dyDescent="0.25">
      <c r="A701" s="20" t="str">
        <f t="shared" si="17"/>
        <v>446PESSIMISTIC_10</v>
      </c>
      <c r="B701" s="20">
        <v>4.6579904172112317E+29</v>
      </c>
      <c r="C701" s="20">
        <v>44</v>
      </c>
      <c r="D701" s="20">
        <v>6</v>
      </c>
      <c r="E701" s="20">
        <v>2001</v>
      </c>
      <c r="F701" s="20" t="s">
        <v>19</v>
      </c>
      <c r="G701" s="20" t="s">
        <v>20</v>
      </c>
      <c r="H701" s="20"/>
      <c r="I701" s="20">
        <v>3.6562891552209799E-2</v>
      </c>
      <c r="J701" s="20">
        <v>1.5819439770599901E-2</v>
      </c>
      <c r="K701" s="20">
        <v>2.0743451781609801E-2</v>
      </c>
      <c r="L701" s="20">
        <v>1.66095285253763E-2</v>
      </c>
      <c r="M701" s="20">
        <v>5.3172420077586102E-2</v>
      </c>
      <c r="N701" s="20">
        <v>194845</v>
      </c>
    </row>
    <row r="702" spans="1:14" x14ac:dyDescent="0.25">
      <c r="A702" s="20" t="str">
        <f t="shared" si="17"/>
        <v>446NEUTRAL</v>
      </c>
      <c r="B702" s="20">
        <v>2.9766472220042295E+31</v>
      </c>
      <c r="C702" s="20">
        <v>44</v>
      </c>
      <c r="D702" s="20">
        <v>6</v>
      </c>
      <c r="E702" s="20">
        <v>4001</v>
      </c>
      <c r="F702" s="20" t="s">
        <v>21</v>
      </c>
      <c r="G702" s="20" t="s">
        <v>20</v>
      </c>
      <c r="H702" s="20"/>
      <c r="I702" s="20">
        <v>5.9495050316762298E-2</v>
      </c>
      <c r="J702" s="20">
        <v>1.8832097275824002E-2</v>
      </c>
      <c r="K702" s="20">
        <v>4.0662953040938303E-2</v>
      </c>
      <c r="L702" s="20">
        <v>1.9094373200261201E-2</v>
      </c>
      <c r="M702" s="20">
        <v>7.8589423517023499E-2</v>
      </c>
      <c r="N702" s="20">
        <v>194845</v>
      </c>
    </row>
    <row r="703" spans="1:14" x14ac:dyDescent="0.25">
      <c r="A703" s="20" t="str">
        <f t="shared" si="17"/>
        <v>446OPTIMISTIC_90</v>
      </c>
      <c r="B703" s="20">
        <v>3.3888927093889405E+32</v>
      </c>
      <c r="C703" s="20">
        <v>44</v>
      </c>
      <c r="D703" s="20">
        <v>6</v>
      </c>
      <c r="E703" s="20">
        <v>6001</v>
      </c>
      <c r="F703" s="20" t="s">
        <v>22</v>
      </c>
      <c r="G703" s="20" t="s">
        <v>20</v>
      </c>
      <c r="H703" s="20"/>
      <c r="I703" s="20">
        <v>9.5561256634399905E-2</v>
      </c>
      <c r="J703" s="20">
        <v>2.33358154087486E-2</v>
      </c>
      <c r="K703" s="20">
        <v>7.2225441225651305E-2</v>
      </c>
      <c r="L703" s="20">
        <v>2.3446024011923298E-2</v>
      </c>
      <c r="M703" s="20">
        <v>0.11900728064632321</v>
      </c>
      <c r="N703" s="20">
        <v>194845</v>
      </c>
    </row>
    <row r="704" spans="1:14" x14ac:dyDescent="0.25">
      <c r="A704" s="20" t="str">
        <f t="shared" si="17"/>
        <v>442PESSIMISTIC_10</v>
      </c>
      <c r="B704" s="20">
        <v>7751745936</v>
      </c>
      <c r="C704" s="20">
        <v>44</v>
      </c>
      <c r="D704" s="20">
        <v>2</v>
      </c>
      <c r="E704" s="20">
        <v>2001</v>
      </c>
      <c r="F704" s="20" t="s">
        <v>19</v>
      </c>
      <c r="G704" s="20" t="s">
        <v>20</v>
      </c>
      <c r="H704" s="20"/>
      <c r="I704" s="20">
        <v>5.8810465627758797E-3</v>
      </c>
      <c r="J704" s="20">
        <v>1.5369691853351901E-2</v>
      </c>
      <c r="K704" s="20">
        <v>-9.4886452905760203E-3</v>
      </c>
      <c r="L704" s="20">
        <v>1.293626108053E-2</v>
      </c>
      <c r="M704" s="20">
        <v>1.8817307643305879E-2</v>
      </c>
      <c r="N704" s="20">
        <v>1052422</v>
      </c>
    </row>
    <row r="705" spans="1:14" x14ac:dyDescent="0.25">
      <c r="A705" s="20" t="str">
        <f t="shared" si="17"/>
        <v>445PESSIMISTIC_10</v>
      </c>
      <c r="B705" s="20">
        <v>5.2905256658162182E+24</v>
      </c>
      <c r="C705" s="20">
        <v>44</v>
      </c>
      <c r="D705" s="20">
        <v>5</v>
      </c>
      <c r="E705" s="20">
        <v>2001</v>
      </c>
      <c r="F705" s="20" t="s">
        <v>19</v>
      </c>
      <c r="G705" s="20" t="s">
        <v>20</v>
      </c>
      <c r="H705" s="20"/>
      <c r="I705" s="20">
        <v>3.3290462730613597E-2</v>
      </c>
      <c r="J705" s="20">
        <v>1.6387891586743902E-2</v>
      </c>
      <c r="K705" s="20">
        <v>1.6902571143869699E-2</v>
      </c>
      <c r="L705" s="20">
        <v>1.6402535730856298E-2</v>
      </c>
      <c r="M705" s="20">
        <v>4.9692998461469892E-2</v>
      </c>
      <c r="N705" s="20">
        <v>588000</v>
      </c>
    </row>
    <row r="706" spans="1:14" x14ac:dyDescent="0.25">
      <c r="A706" s="20" t="str">
        <f t="shared" si="17"/>
        <v>442NEUTRAL</v>
      </c>
      <c r="B706" s="20">
        <v>30991489936</v>
      </c>
      <c r="C706" s="20">
        <v>44</v>
      </c>
      <c r="D706" s="20">
        <v>2</v>
      </c>
      <c r="E706" s="20">
        <v>4001</v>
      </c>
      <c r="F706" s="20" t="s">
        <v>21</v>
      </c>
      <c r="G706" s="20" t="s">
        <v>20</v>
      </c>
      <c r="H706" s="20"/>
      <c r="I706" s="20">
        <v>1.52606115663387E-2</v>
      </c>
      <c r="J706" s="20">
        <v>2.13015391720132E-2</v>
      </c>
      <c r="K706" s="20">
        <v>-6.0409276056745398E-3</v>
      </c>
      <c r="L706" s="20">
        <v>1.3976001326263299E-2</v>
      </c>
      <c r="M706" s="20">
        <v>2.9236612892602001E-2</v>
      </c>
      <c r="N706" s="20">
        <v>1052422</v>
      </c>
    </row>
    <row r="707" spans="1:14" x14ac:dyDescent="0.25">
      <c r="A707" s="20" t="str">
        <f t="shared" ref="A707:A770" si="18">C707&amp;D707&amp;F707</f>
        <v>445NEUTRAL</v>
      </c>
      <c r="B707" s="20">
        <v>1.6908541171549324E+26</v>
      </c>
      <c r="C707" s="20">
        <v>44</v>
      </c>
      <c r="D707" s="20">
        <v>5</v>
      </c>
      <c r="E707" s="20">
        <v>4001</v>
      </c>
      <c r="F707" s="20" t="s">
        <v>21</v>
      </c>
      <c r="G707" s="20" t="s">
        <v>20</v>
      </c>
      <c r="H707" s="20"/>
      <c r="I707" s="20">
        <v>5.7867193225651301E-2</v>
      </c>
      <c r="J707" s="20">
        <v>2.0391085145137801E-2</v>
      </c>
      <c r="K707" s="20">
        <v>3.7476108080513403E-2</v>
      </c>
      <c r="L707" s="20">
        <v>1.9358573411025599E-2</v>
      </c>
      <c r="M707" s="20">
        <v>7.7225766636676907E-2</v>
      </c>
      <c r="N707" s="20">
        <v>588000</v>
      </c>
    </row>
    <row r="708" spans="1:14" x14ac:dyDescent="0.25">
      <c r="A708" s="20" t="str">
        <f t="shared" si="18"/>
        <v>445OPTIMISTIC_90</v>
      </c>
      <c r="B708" s="20">
        <v>1.2834575712339386E+27</v>
      </c>
      <c r="C708" s="20">
        <v>44</v>
      </c>
      <c r="D708" s="20">
        <v>5</v>
      </c>
      <c r="E708" s="20">
        <v>6001</v>
      </c>
      <c r="F708" s="20" t="s">
        <v>22</v>
      </c>
      <c r="G708" s="20" t="s">
        <v>20</v>
      </c>
      <c r="H708" s="20"/>
      <c r="I708" s="20">
        <v>9.27243540867628E-2</v>
      </c>
      <c r="J708" s="20">
        <v>2.4204323506167E-2</v>
      </c>
      <c r="K708" s="20">
        <v>6.8520030580595706E-2</v>
      </c>
      <c r="L708" s="20">
        <v>2.3809409529256201E-2</v>
      </c>
      <c r="M708" s="20">
        <v>0.116533763616019</v>
      </c>
      <c r="N708" s="20">
        <v>588000</v>
      </c>
    </row>
    <row r="709" spans="1:14" x14ac:dyDescent="0.25">
      <c r="A709" s="20" t="str">
        <f t="shared" si="18"/>
        <v>442OPTIMISTIC_90</v>
      </c>
      <c r="B709" s="20">
        <v>69719233936</v>
      </c>
      <c r="C709" s="20">
        <v>44</v>
      </c>
      <c r="D709" s="20">
        <v>2</v>
      </c>
      <c r="E709" s="20">
        <v>6001</v>
      </c>
      <c r="F709" s="20" t="s">
        <v>22</v>
      </c>
      <c r="G709" s="20" t="s">
        <v>20</v>
      </c>
      <c r="H709" s="20"/>
      <c r="I709" s="20">
        <v>2.6823115819987999E-2</v>
      </c>
      <c r="J709" s="20">
        <v>2.5233557969849399E-2</v>
      </c>
      <c r="K709" s="20">
        <v>1.5895578501385801E-3</v>
      </c>
      <c r="L709" s="20">
        <v>1.53906198410392E-2</v>
      </c>
      <c r="M709" s="20">
        <v>4.22137356610272E-2</v>
      </c>
      <c r="N709" s="20">
        <v>1052422</v>
      </c>
    </row>
    <row r="710" spans="1:14" x14ac:dyDescent="0.25">
      <c r="A710" s="20" t="str">
        <f t="shared" si="18"/>
        <v>444PESSIMISTIC_10</v>
      </c>
      <c r="B710" s="20">
        <v>6.008956505629252E+19</v>
      </c>
      <c r="C710" s="20">
        <v>44</v>
      </c>
      <c r="D710" s="20">
        <v>4</v>
      </c>
      <c r="E710" s="20">
        <v>2001</v>
      </c>
      <c r="F710" s="20" t="s">
        <v>19</v>
      </c>
      <c r="G710" s="20" t="s">
        <v>20</v>
      </c>
      <c r="H710" s="20"/>
      <c r="I710" s="20">
        <v>2.68602333139016E-2</v>
      </c>
      <c r="J710" s="20">
        <v>1.70150326080118E-2</v>
      </c>
      <c r="K710" s="20">
        <v>9.8452007058897895E-3</v>
      </c>
      <c r="L710" s="20">
        <v>1.56053440937995E-2</v>
      </c>
      <c r="M710" s="20">
        <v>4.2465577407701099E-2</v>
      </c>
      <c r="N710" s="20">
        <v>2182243</v>
      </c>
    </row>
    <row r="711" spans="1:14" x14ac:dyDescent="0.25">
      <c r="A711" s="20" t="str">
        <f t="shared" si="18"/>
        <v>444NEUTRAL</v>
      </c>
      <c r="B711" s="20">
        <v>9.604724484531893E+20</v>
      </c>
      <c r="C711" s="20">
        <v>44</v>
      </c>
      <c r="D711" s="20">
        <v>4</v>
      </c>
      <c r="E711" s="20">
        <v>4001</v>
      </c>
      <c r="F711" s="20" t="s">
        <v>21</v>
      </c>
      <c r="G711" s="20" t="s">
        <v>20</v>
      </c>
      <c r="H711" s="20"/>
      <c r="I711" s="20">
        <v>4.5718949551642997E-2</v>
      </c>
      <c r="J711" s="20">
        <v>2.09960440403269E-2</v>
      </c>
      <c r="K711" s="20">
        <v>2.4722905511316E-2</v>
      </c>
      <c r="L711" s="20">
        <v>1.7892819373909699E-2</v>
      </c>
      <c r="M711" s="20">
        <v>6.3611768925552703E-2</v>
      </c>
      <c r="N711" s="20">
        <v>2182243</v>
      </c>
    </row>
    <row r="712" spans="1:14" x14ac:dyDescent="0.25">
      <c r="A712" s="20" t="str">
        <f t="shared" si="18"/>
        <v>444OPTIMISTIC_90</v>
      </c>
      <c r="B712" s="20">
        <v>4.860771580622694E+21</v>
      </c>
      <c r="C712" s="20">
        <v>44</v>
      </c>
      <c r="D712" s="20">
        <v>4</v>
      </c>
      <c r="E712" s="20">
        <v>6001</v>
      </c>
      <c r="F712" s="20" t="s">
        <v>22</v>
      </c>
      <c r="G712" s="20" t="s">
        <v>20</v>
      </c>
      <c r="H712" s="20"/>
      <c r="I712" s="20">
        <v>7.1974073566048694E-2</v>
      </c>
      <c r="J712" s="20">
        <v>2.3992050783346999E-2</v>
      </c>
      <c r="K712" s="20">
        <v>4.7982022782701597E-2</v>
      </c>
      <c r="L712" s="20">
        <v>2.1190994078764298E-2</v>
      </c>
      <c r="M712" s="20">
        <v>9.3165067644812999E-2</v>
      </c>
      <c r="N712" s="20">
        <v>2182243</v>
      </c>
    </row>
    <row r="713" spans="1:14" x14ac:dyDescent="0.25">
      <c r="A713" s="20" t="str">
        <f t="shared" si="18"/>
        <v>443PESSIMISTIC_10</v>
      </c>
      <c r="B713" s="20">
        <v>682494719189184</v>
      </c>
      <c r="C713" s="20">
        <v>44</v>
      </c>
      <c r="D713" s="20">
        <v>3</v>
      </c>
      <c r="E713" s="20">
        <v>2001</v>
      </c>
      <c r="F713" s="20" t="s">
        <v>19</v>
      </c>
      <c r="G713" s="20" t="s">
        <v>20</v>
      </c>
      <c r="H713" s="20"/>
      <c r="I713" s="20">
        <v>1.49017592165812E-2</v>
      </c>
      <c r="J713" s="20">
        <v>1.71046016217875E-2</v>
      </c>
      <c r="K713" s="20">
        <v>-2.20284240520629E-3</v>
      </c>
      <c r="L713" s="20">
        <v>1.39741559728279E-2</v>
      </c>
      <c r="M713" s="20">
        <v>2.8875915189409102E-2</v>
      </c>
      <c r="N713" s="20">
        <v>3237101</v>
      </c>
    </row>
    <row r="714" spans="1:14" x14ac:dyDescent="0.25">
      <c r="A714" s="20" t="str">
        <f t="shared" si="18"/>
        <v>443NEUTRAL</v>
      </c>
      <c r="B714" s="20">
        <v>5455865854293184</v>
      </c>
      <c r="C714" s="20">
        <v>44</v>
      </c>
      <c r="D714" s="20">
        <v>3</v>
      </c>
      <c r="E714" s="20">
        <v>4001</v>
      </c>
      <c r="F714" s="20" t="s">
        <v>21</v>
      </c>
      <c r="G714" s="20" t="s">
        <v>20</v>
      </c>
      <c r="H714" s="20"/>
      <c r="I714" s="20">
        <v>2.7913079829418201E-2</v>
      </c>
      <c r="J714" s="20">
        <v>2.09403665065317E-2</v>
      </c>
      <c r="K714" s="20">
        <v>6.9727133228865102E-3</v>
      </c>
      <c r="L714" s="20">
        <v>1.5569879603230301E-2</v>
      </c>
      <c r="M714" s="20">
        <v>4.3482959432648502E-2</v>
      </c>
      <c r="N714" s="20">
        <v>3237101</v>
      </c>
    </row>
    <row r="715" spans="1:14" x14ac:dyDescent="0.25">
      <c r="A715" s="20" t="str">
        <f t="shared" si="18"/>
        <v>443OPTIMISTIC_90</v>
      </c>
      <c r="B715" s="20">
        <v>1.8408945405397184E+16</v>
      </c>
      <c r="C715" s="20">
        <v>44</v>
      </c>
      <c r="D715" s="20">
        <v>3</v>
      </c>
      <c r="E715" s="20">
        <v>6001</v>
      </c>
      <c r="F715" s="20" t="s">
        <v>22</v>
      </c>
      <c r="G715" s="20" t="s">
        <v>20</v>
      </c>
      <c r="H715" s="20"/>
      <c r="I715" s="20">
        <v>4.52537180305463E-2</v>
      </c>
      <c r="J715" s="20">
        <v>2.3864096862355799E-2</v>
      </c>
      <c r="K715" s="20">
        <v>2.1389621168190501E-2</v>
      </c>
      <c r="L715" s="20">
        <v>1.77459776670803E-2</v>
      </c>
      <c r="M715" s="20">
        <v>6.2999695697626604E-2</v>
      </c>
      <c r="N715" s="20">
        <v>3237101</v>
      </c>
    </row>
    <row r="716" spans="1:14" x14ac:dyDescent="0.25">
      <c r="A716" s="20" t="str">
        <f t="shared" si="18"/>
        <v>451PESSIMISTIC_10</v>
      </c>
      <c r="B716" s="20">
        <v>90045</v>
      </c>
      <c r="C716" s="20">
        <v>45</v>
      </c>
      <c r="D716" s="20">
        <v>1</v>
      </c>
      <c r="E716" s="20">
        <v>2001</v>
      </c>
      <c r="F716" s="20" t="s">
        <v>19</v>
      </c>
      <c r="G716" s="20" t="s">
        <v>20</v>
      </c>
      <c r="H716" s="20"/>
      <c r="I716" s="21">
        <v>5.4327699451262002E-4</v>
      </c>
      <c r="J716" s="20">
        <v>1.5349133059919799E-2</v>
      </c>
      <c r="K716" s="20">
        <v>-1.4805856065407101E-2</v>
      </c>
      <c r="L716" s="20">
        <v>1.24984826507753E-2</v>
      </c>
      <c r="M716" s="20">
        <v>1.304175964528792E-2</v>
      </c>
      <c r="N716" s="20">
        <v>1098</v>
      </c>
    </row>
    <row r="717" spans="1:14" x14ac:dyDescent="0.25">
      <c r="A717" s="20" t="str">
        <f t="shared" si="18"/>
        <v>451NEUTRAL</v>
      </c>
      <c r="B717" s="20">
        <v>180045</v>
      </c>
      <c r="C717" s="20">
        <v>45</v>
      </c>
      <c r="D717" s="20">
        <v>1</v>
      </c>
      <c r="E717" s="20">
        <v>4001</v>
      </c>
      <c r="F717" s="20" t="s">
        <v>21</v>
      </c>
      <c r="G717" s="20" t="s">
        <v>20</v>
      </c>
      <c r="H717" s="20"/>
      <c r="I717" s="20">
        <v>1.42630240536061E-2</v>
      </c>
      <c r="J717" s="20">
        <v>2.39281800646442E-2</v>
      </c>
      <c r="K717" s="20">
        <v>-9.6651560110381195E-3</v>
      </c>
      <c r="L717" s="20">
        <v>1.38174214629637E-2</v>
      </c>
      <c r="M717" s="20">
        <v>2.80804455165698E-2</v>
      </c>
      <c r="N717" s="20">
        <v>1098</v>
      </c>
    </row>
    <row r="718" spans="1:14" x14ac:dyDescent="0.25">
      <c r="A718" s="20" t="str">
        <f t="shared" si="18"/>
        <v>451OPTIMISTIC_90</v>
      </c>
      <c r="B718" s="20">
        <v>270045</v>
      </c>
      <c r="C718" s="20">
        <v>45</v>
      </c>
      <c r="D718" s="20">
        <v>1</v>
      </c>
      <c r="E718" s="20">
        <v>6001</v>
      </c>
      <c r="F718" s="20" t="s">
        <v>22</v>
      </c>
      <c r="G718" s="20" t="s">
        <v>20</v>
      </c>
      <c r="H718" s="20"/>
      <c r="I718" s="20">
        <v>2.6817356580698799E-2</v>
      </c>
      <c r="J718" s="20">
        <v>2.8382319777940899E-2</v>
      </c>
      <c r="K718" s="20">
        <v>-1.56496319724208E-3</v>
      </c>
      <c r="L718" s="20">
        <v>1.53932689113909E-2</v>
      </c>
      <c r="M718" s="20">
        <v>4.2210625492089697E-2</v>
      </c>
      <c r="N718" s="20">
        <v>1098</v>
      </c>
    </row>
    <row r="719" spans="1:14" x14ac:dyDescent="0.25">
      <c r="A719" s="20" t="str">
        <f t="shared" si="18"/>
        <v>457PESSIMISTIC_10</v>
      </c>
      <c r="B719" s="20">
        <v>4.7997345230232057E+34</v>
      </c>
      <c r="C719" s="20">
        <v>45</v>
      </c>
      <c r="D719" s="20">
        <v>7</v>
      </c>
      <c r="E719" s="20">
        <v>2001</v>
      </c>
      <c r="F719" s="20" t="s">
        <v>19</v>
      </c>
      <c r="G719" s="20" t="s">
        <v>20</v>
      </c>
      <c r="H719" s="20"/>
      <c r="I719" s="20">
        <v>4.4960564327623999E-2</v>
      </c>
      <c r="J719" s="20">
        <v>1.6134743113913799E-2</v>
      </c>
      <c r="K719" s="20">
        <v>2.88258212137102E-2</v>
      </c>
      <c r="L719" s="20">
        <v>1.7523034788959599E-2</v>
      </c>
      <c r="M719" s="20">
        <v>6.2483599116583598E-2</v>
      </c>
      <c r="N719" s="20">
        <v>17664</v>
      </c>
    </row>
    <row r="720" spans="1:14" x14ac:dyDescent="0.25">
      <c r="A720" s="20" t="str">
        <f t="shared" si="18"/>
        <v>457NEUTRAL</v>
      </c>
      <c r="B720" s="20">
        <v>6.132922209296836E+36</v>
      </c>
      <c r="C720" s="20">
        <v>45</v>
      </c>
      <c r="D720" s="20">
        <v>7</v>
      </c>
      <c r="E720" s="20">
        <v>4001</v>
      </c>
      <c r="F720" s="20" t="s">
        <v>21</v>
      </c>
      <c r="G720" s="20" t="s">
        <v>20</v>
      </c>
      <c r="H720" s="20"/>
      <c r="I720" s="20">
        <v>6.9082289838372002E-2</v>
      </c>
      <c r="J720" s="20">
        <v>1.6638784385514398E-2</v>
      </c>
      <c r="K720" s="20">
        <v>5.2443505452857503E-2</v>
      </c>
      <c r="L720" s="20">
        <v>2.03396831850087E-2</v>
      </c>
      <c r="M720" s="20">
        <v>8.9421973023380702E-2</v>
      </c>
      <c r="N720" s="20">
        <v>17664</v>
      </c>
    </row>
    <row r="721" spans="1:14" x14ac:dyDescent="0.25">
      <c r="A721" s="20" t="str">
        <f t="shared" si="18"/>
        <v>457OPTIMISTIC_90</v>
      </c>
      <c r="B721" s="20">
        <v>1.0472563051971449E+38</v>
      </c>
      <c r="C721" s="20">
        <v>45</v>
      </c>
      <c r="D721" s="20">
        <v>7</v>
      </c>
      <c r="E721" s="20">
        <v>6001</v>
      </c>
      <c r="F721" s="20" t="s">
        <v>22</v>
      </c>
      <c r="G721" s="20" t="s">
        <v>20</v>
      </c>
      <c r="H721" s="20"/>
      <c r="I721" s="20">
        <v>0.104924090238309</v>
      </c>
      <c r="J721" s="20">
        <v>2.1655778021418801E-2</v>
      </c>
      <c r="K721" s="20">
        <v>8.32683122168906E-2</v>
      </c>
      <c r="L721" s="20">
        <v>2.28340369191069E-2</v>
      </c>
      <c r="M721" s="20">
        <v>0.12775812715741588</v>
      </c>
      <c r="N721" s="20">
        <v>17664</v>
      </c>
    </row>
    <row r="722" spans="1:14" x14ac:dyDescent="0.25">
      <c r="A722" s="20" t="str">
        <f t="shared" si="18"/>
        <v>456PESSIMISTIC_10</v>
      </c>
      <c r="B722" s="20">
        <v>5.3303731723285087E+29</v>
      </c>
      <c r="C722" s="20">
        <v>45</v>
      </c>
      <c r="D722" s="20">
        <v>6</v>
      </c>
      <c r="E722" s="20">
        <v>2001</v>
      </c>
      <c r="F722" s="20" t="s">
        <v>19</v>
      </c>
      <c r="G722" s="20" t="s">
        <v>20</v>
      </c>
      <c r="H722" s="20"/>
      <c r="I722" s="20">
        <v>3.6598036697325899E-2</v>
      </c>
      <c r="J722" s="20">
        <v>1.6093512247250901E-2</v>
      </c>
      <c r="K722" s="20">
        <v>2.0504524450075001E-2</v>
      </c>
      <c r="L722" s="20">
        <v>1.6592710525612401E-2</v>
      </c>
      <c r="M722" s="20">
        <v>5.3190747222938303E-2</v>
      </c>
      <c r="N722" s="20">
        <v>167010</v>
      </c>
    </row>
    <row r="723" spans="1:14" x14ac:dyDescent="0.25">
      <c r="A723" s="20" t="str">
        <f t="shared" si="18"/>
        <v>456NEUTRAL</v>
      </c>
      <c r="B723" s="20">
        <v>3.4063274233090811E+31</v>
      </c>
      <c r="C723" s="20">
        <v>45</v>
      </c>
      <c r="D723" s="20">
        <v>6</v>
      </c>
      <c r="E723" s="20">
        <v>4001</v>
      </c>
      <c r="F723" s="20" t="s">
        <v>21</v>
      </c>
      <c r="G723" s="20" t="s">
        <v>20</v>
      </c>
      <c r="H723" s="20"/>
      <c r="I723" s="20">
        <v>5.8519556533528298E-2</v>
      </c>
      <c r="J723" s="20">
        <v>1.8254076364091001E-2</v>
      </c>
      <c r="K723" s="20">
        <v>4.0265480169437297E-2</v>
      </c>
      <c r="L723" s="20">
        <v>1.91066747011518E-2</v>
      </c>
      <c r="M723" s="20">
        <v>7.7626231234680099E-2</v>
      </c>
      <c r="N723" s="20">
        <v>167010</v>
      </c>
    </row>
    <row r="724" spans="1:14" x14ac:dyDescent="0.25">
      <c r="A724" s="20" t="str">
        <f t="shared" si="18"/>
        <v>456OPTIMISTIC_90</v>
      </c>
      <c r="B724" s="20">
        <v>3.878080709500805E+32</v>
      </c>
      <c r="C724" s="20">
        <v>45</v>
      </c>
      <c r="D724" s="20">
        <v>6</v>
      </c>
      <c r="E724" s="20">
        <v>6001</v>
      </c>
      <c r="F724" s="20" t="s">
        <v>22</v>
      </c>
      <c r="G724" s="20" t="s">
        <v>20</v>
      </c>
      <c r="H724" s="20"/>
      <c r="I724" s="20">
        <v>9.4838292892916107E-2</v>
      </c>
      <c r="J724" s="20">
        <v>2.30678561732344E-2</v>
      </c>
      <c r="K724" s="20">
        <v>7.1770436719681599E-2</v>
      </c>
      <c r="L724" s="20">
        <v>2.3486691187007601E-2</v>
      </c>
      <c r="M724" s="20">
        <v>0.1183249840799237</v>
      </c>
      <c r="N724" s="20">
        <v>167010</v>
      </c>
    </row>
    <row r="725" spans="1:14" x14ac:dyDescent="0.25">
      <c r="A725" s="20" t="str">
        <f t="shared" si="18"/>
        <v>455PESSIMISTIC_10</v>
      </c>
      <c r="B725" s="20">
        <v>5.9196770196329709E+24</v>
      </c>
      <c r="C725" s="20">
        <v>45</v>
      </c>
      <c r="D725" s="20">
        <v>5</v>
      </c>
      <c r="E725" s="20">
        <v>2001</v>
      </c>
      <c r="F725" s="20" t="s">
        <v>19</v>
      </c>
      <c r="G725" s="20" t="s">
        <v>20</v>
      </c>
      <c r="H725" s="20"/>
      <c r="I725" s="20">
        <v>3.35127762079208E-2</v>
      </c>
      <c r="J725" s="20">
        <v>1.6407294340881201E-2</v>
      </c>
      <c r="K725" s="20">
        <v>1.7105481867039501E-2</v>
      </c>
      <c r="L725" s="20">
        <v>1.6401668141036899E-2</v>
      </c>
      <c r="M725" s="20">
        <v>4.9914444348957698E-2</v>
      </c>
      <c r="N725" s="20">
        <v>504000</v>
      </c>
    </row>
    <row r="726" spans="1:14" x14ac:dyDescent="0.25">
      <c r="A726" s="20" t="str">
        <f t="shared" si="18"/>
        <v>455NEUTRAL</v>
      </c>
      <c r="B726" s="20">
        <v>1.8919311412752817E+26</v>
      </c>
      <c r="C726" s="20">
        <v>45</v>
      </c>
      <c r="D726" s="20">
        <v>5</v>
      </c>
      <c r="E726" s="20">
        <v>4001</v>
      </c>
      <c r="F726" s="20" t="s">
        <v>21</v>
      </c>
      <c r="G726" s="20" t="s">
        <v>20</v>
      </c>
      <c r="H726" s="20"/>
      <c r="I726" s="20">
        <v>5.7827495648248899E-2</v>
      </c>
      <c r="J726" s="20">
        <v>2.0329119710229101E-2</v>
      </c>
      <c r="K726" s="20">
        <v>3.7498375938019801E-2</v>
      </c>
      <c r="L726" s="20">
        <v>1.94002477575115E-2</v>
      </c>
      <c r="M726" s="20">
        <v>7.7227743405760399E-2</v>
      </c>
      <c r="N726" s="20">
        <v>504000</v>
      </c>
    </row>
    <row r="727" spans="1:14" x14ac:dyDescent="0.25">
      <c r="A727" s="20" t="str">
        <f t="shared" si="18"/>
        <v>455OPTIMISTIC_90</v>
      </c>
      <c r="B727" s="20">
        <v>1.4360868408971856E+27</v>
      </c>
      <c r="C727" s="20">
        <v>45</v>
      </c>
      <c r="D727" s="20">
        <v>5</v>
      </c>
      <c r="E727" s="20">
        <v>6001</v>
      </c>
      <c r="F727" s="20" t="s">
        <v>22</v>
      </c>
      <c r="G727" s="20" t="s">
        <v>20</v>
      </c>
      <c r="H727" s="20"/>
      <c r="I727" s="20">
        <v>9.2381659610935404E-2</v>
      </c>
      <c r="J727" s="20">
        <v>2.42050880835444E-2</v>
      </c>
      <c r="K727" s="20">
        <v>6.81765715273909E-2</v>
      </c>
      <c r="L727" s="20">
        <v>2.3780895995719298E-2</v>
      </c>
      <c r="M727" s="20">
        <v>0.1161625556066547</v>
      </c>
      <c r="N727" s="20">
        <v>504000</v>
      </c>
    </row>
    <row r="728" spans="1:14" x14ac:dyDescent="0.25">
      <c r="A728" s="20" t="str">
        <f t="shared" si="18"/>
        <v>452PESSIMISTIC_10</v>
      </c>
      <c r="B728" s="20">
        <v>8108102025</v>
      </c>
      <c r="C728" s="20">
        <v>45</v>
      </c>
      <c r="D728" s="20">
        <v>2</v>
      </c>
      <c r="E728" s="20">
        <v>2001</v>
      </c>
      <c r="F728" s="20" t="s">
        <v>19</v>
      </c>
      <c r="G728" s="20" t="s">
        <v>20</v>
      </c>
      <c r="H728" s="20"/>
      <c r="I728" s="20">
        <v>5.9878970752160702E-3</v>
      </c>
      <c r="J728" s="20">
        <v>1.5557877559362899E-2</v>
      </c>
      <c r="K728" s="20">
        <v>-9.5699804841469192E-3</v>
      </c>
      <c r="L728" s="20">
        <v>1.29478750016926E-2</v>
      </c>
      <c r="M728" s="20">
        <v>1.893577207690867E-2</v>
      </c>
      <c r="N728" s="20">
        <v>902076</v>
      </c>
    </row>
    <row r="729" spans="1:14" x14ac:dyDescent="0.25">
      <c r="A729" s="20" t="str">
        <f t="shared" si="18"/>
        <v>452NEUTRAL</v>
      </c>
      <c r="B729" s="20">
        <v>32416202025</v>
      </c>
      <c r="C729" s="20">
        <v>45</v>
      </c>
      <c r="D729" s="20">
        <v>2</v>
      </c>
      <c r="E729" s="20">
        <v>4001</v>
      </c>
      <c r="F729" s="20" t="s">
        <v>21</v>
      </c>
      <c r="G729" s="20" t="s">
        <v>20</v>
      </c>
      <c r="H729" s="20"/>
      <c r="I729" s="20">
        <v>1.5270234398426501E-2</v>
      </c>
      <c r="J729" s="20">
        <v>2.1303079261027501E-2</v>
      </c>
      <c r="K729" s="20">
        <v>-6.03284486260102E-3</v>
      </c>
      <c r="L729" s="20">
        <v>1.39810769838551E-2</v>
      </c>
      <c r="M729" s="20">
        <v>2.9251311382281601E-2</v>
      </c>
      <c r="N729" s="20">
        <v>902076</v>
      </c>
    </row>
    <row r="730" spans="1:14" x14ac:dyDescent="0.25">
      <c r="A730" s="20" t="str">
        <f t="shared" si="18"/>
        <v>452OPTIMISTIC_90</v>
      </c>
      <c r="B730" s="20">
        <v>72924302025</v>
      </c>
      <c r="C730" s="20">
        <v>45</v>
      </c>
      <c r="D730" s="20">
        <v>2</v>
      </c>
      <c r="E730" s="20">
        <v>6001</v>
      </c>
      <c r="F730" s="20" t="s">
        <v>22</v>
      </c>
      <c r="G730" s="20" t="s">
        <v>20</v>
      </c>
      <c r="H730" s="20"/>
      <c r="I730" s="20">
        <v>2.6704549656253601E-2</v>
      </c>
      <c r="J730" s="20">
        <v>2.5090294402014799E-2</v>
      </c>
      <c r="K730" s="20">
        <v>1.61425525423886E-3</v>
      </c>
      <c r="L730" s="20">
        <v>1.53785811425754E-2</v>
      </c>
      <c r="M730" s="20">
        <v>4.2083130798828999E-2</v>
      </c>
      <c r="N730" s="20">
        <v>902076</v>
      </c>
    </row>
    <row r="731" spans="1:14" x14ac:dyDescent="0.25">
      <c r="A731" s="20" t="str">
        <f t="shared" si="18"/>
        <v>454PESSIMISTIC_10</v>
      </c>
      <c r="B731" s="20">
        <v>6.5741318447809102E+19</v>
      </c>
      <c r="C731" s="20">
        <v>45</v>
      </c>
      <c r="D731" s="20">
        <v>4</v>
      </c>
      <c r="E731" s="20">
        <v>2001</v>
      </c>
      <c r="F731" s="20" t="s">
        <v>19</v>
      </c>
      <c r="G731" s="20" t="s">
        <v>20</v>
      </c>
      <c r="H731" s="20"/>
      <c r="I731" s="20">
        <v>2.7097605066645099E-2</v>
      </c>
      <c r="J731" s="20">
        <v>1.70875818785742E-2</v>
      </c>
      <c r="K731" s="20">
        <v>1.00100231880708E-2</v>
      </c>
      <c r="L731" s="20">
        <v>1.56319032811604E-2</v>
      </c>
      <c r="M731" s="20">
        <v>4.2729508347805499E-2</v>
      </c>
      <c r="N731" s="20">
        <v>1870494</v>
      </c>
    </row>
    <row r="732" spans="1:14" x14ac:dyDescent="0.25">
      <c r="A732" s="20" t="str">
        <f t="shared" si="18"/>
        <v>454NEUTRAL</v>
      </c>
      <c r="B732" s="20">
        <v>1.0508101537256141E+21</v>
      </c>
      <c r="C732" s="20">
        <v>45</v>
      </c>
      <c r="D732" s="20">
        <v>4</v>
      </c>
      <c r="E732" s="20">
        <v>4001</v>
      </c>
      <c r="F732" s="20" t="s">
        <v>21</v>
      </c>
      <c r="G732" s="20" t="s">
        <v>20</v>
      </c>
      <c r="H732" s="20"/>
      <c r="I732" s="20">
        <v>4.5789073555429799E-2</v>
      </c>
      <c r="J732" s="20">
        <v>2.09662348340964E-2</v>
      </c>
      <c r="K732" s="20">
        <v>2.4822838721333298E-2</v>
      </c>
      <c r="L732" s="20">
        <v>1.79139733459724E-2</v>
      </c>
      <c r="M732" s="20">
        <v>6.3703046901402202E-2</v>
      </c>
      <c r="N732" s="20">
        <v>1870494</v>
      </c>
    </row>
    <row r="733" spans="1:14" x14ac:dyDescent="0.25">
      <c r="A733" s="20" t="str">
        <f t="shared" si="18"/>
        <v>454OPTIMISTIC_90</v>
      </c>
      <c r="B733" s="20">
        <v>5.3179538258334193E+21</v>
      </c>
      <c r="C733" s="20">
        <v>45</v>
      </c>
      <c r="D733" s="20">
        <v>4</v>
      </c>
      <c r="E733" s="20">
        <v>6001</v>
      </c>
      <c r="F733" s="20" t="s">
        <v>22</v>
      </c>
      <c r="G733" s="20" t="s">
        <v>20</v>
      </c>
      <c r="H733" s="20"/>
      <c r="I733" s="20">
        <v>7.1753841951580397E-2</v>
      </c>
      <c r="J733" s="20">
        <v>2.3939809816077001E-2</v>
      </c>
      <c r="K733" s="20">
        <v>4.7814032135503302E-2</v>
      </c>
      <c r="L733" s="20">
        <v>2.11700720922448E-2</v>
      </c>
      <c r="M733" s="20">
        <v>9.292391404382519E-2</v>
      </c>
      <c r="N733" s="20">
        <v>1870494</v>
      </c>
    </row>
    <row r="734" spans="1:14" x14ac:dyDescent="0.25">
      <c r="A734" s="20" t="str">
        <f t="shared" si="18"/>
        <v>453PESSIMISTIC_10</v>
      </c>
      <c r="B734" s="20">
        <v>730094046841125</v>
      </c>
      <c r="C734" s="20">
        <v>45</v>
      </c>
      <c r="D734" s="20">
        <v>3</v>
      </c>
      <c r="E734" s="20">
        <v>2001</v>
      </c>
      <c r="F734" s="20" t="s">
        <v>19</v>
      </c>
      <c r="G734" s="20" t="s">
        <v>20</v>
      </c>
      <c r="H734" s="20"/>
      <c r="I734" s="20">
        <v>1.50240071416662E-2</v>
      </c>
      <c r="J734" s="20">
        <v>1.7236554746468302E-2</v>
      </c>
      <c r="K734" s="20">
        <v>-2.2125476048020501E-3</v>
      </c>
      <c r="L734" s="20">
        <v>1.3989479939710101E-2</v>
      </c>
      <c r="M734" s="20">
        <v>2.9013487081376299E-2</v>
      </c>
      <c r="N734" s="20">
        <v>2774658</v>
      </c>
    </row>
    <row r="735" spans="1:14" x14ac:dyDescent="0.25">
      <c r="A735" s="20" t="str">
        <f t="shared" si="18"/>
        <v>453NEUTRAL</v>
      </c>
      <c r="B735" s="20">
        <v>5836375093591125</v>
      </c>
      <c r="C735" s="20">
        <v>45</v>
      </c>
      <c r="D735" s="20">
        <v>3</v>
      </c>
      <c r="E735" s="20">
        <v>4001</v>
      </c>
      <c r="F735" s="20" t="s">
        <v>21</v>
      </c>
      <c r="G735" s="20" t="s">
        <v>20</v>
      </c>
      <c r="H735" s="20"/>
      <c r="I735" s="20">
        <v>2.7954856925818099E-2</v>
      </c>
      <c r="J735" s="20">
        <v>2.09372185040126E-2</v>
      </c>
      <c r="K735" s="20">
        <v>7.0176384218054704E-3</v>
      </c>
      <c r="L735" s="20">
        <v>1.5579750575316799E-2</v>
      </c>
      <c r="M735" s="20">
        <v>4.35346075011349E-2</v>
      </c>
      <c r="N735" s="20">
        <v>2774658</v>
      </c>
    </row>
    <row r="736" spans="1:14" x14ac:dyDescent="0.25">
      <c r="A736" s="20" t="str">
        <f t="shared" si="18"/>
        <v>453OPTIMISTIC_90</v>
      </c>
      <c r="B736" s="20">
        <v>1.9692843140341124E+16</v>
      </c>
      <c r="C736" s="20">
        <v>45</v>
      </c>
      <c r="D736" s="20">
        <v>3</v>
      </c>
      <c r="E736" s="20">
        <v>6001</v>
      </c>
      <c r="F736" s="20" t="s">
        <v>22</v>
      </c>
      <c r="G736" s="20" t="s">
        <v>20</v>
      </c>
      <c r="H736" s="20"/>
      <c r="I736" s="20">
        <v>4.5126665852487799E-2</v>
      </c>
      <c r="J736" s="20">
        <v>2.37682198376458E-2</v>
      </c>
      <c r="K736" s="20">
        <v>2.1358446014841902E-2</v>
      </c>
      <c r="L736" s="20">
        <v>1.77342854444793E-2</v>
      </c>
      <c r="M736" s="20">
        <v>6.2860951296967102E-2</v>
      </c>
      <c r="N736" s="20">
        <v>2774658</v>
      </c>
    </row>
    <row r="737" spans="1:14" x14ac:dyDescent="0.25">
      <c r="A737" s="20" t="str">
        <f t="shared" si="18"/>
        <v>461PESSIMISTIC_10</v>
      </c>
      <c r="B737" s="20">
        <v>92046</v>
      </c>
      <c r="C737" s="20">
        <v>46</v>
      </c>
      <c r="D737" s="20">
        <v>1</v>
      </c>
      <c r="E737" s="20">
        <v>2001</v>
      </c>
      <c r="F737" s="20" t="s">
        <v>19</v>
      </c>
      <c r="G737" s="20" t="s">
        <v>20</v>
      </c>
      <c r="H737" s="20"/>
      <c r="I737" s="21">
        <v>5.8882986476538302E-4</v>
      </c>
      <c r="J737" s="20">
        <v>1.53289595027903E-2</v>
      </c>
      <c r="K737" s="20">
        <v>-1.47401296380249E-2</v>
      </c>
      <c r="L737" s="20">
        <v>1.24842893978095E-2</v>
      </c>
      <c r="M737" s="20">
        <v>1.3073119262574883E-2</v>
      </c>
      <c r="N737" s="20">
        <v>915</v>
      </c>
    </row>
    <row r="738" spans="1:14" x14ac:dyDescent="0.25">
      <c r="A738" s="20" t="str">
        <f t="shared" si="18"/>
        <v>461NEUTRAL</v>
      </c>
      <c r="B738" s="20">
        <v>184046</v>
      </c>
      <c r="C738" s="20">
        <v>46</v>
      </c>
      <c r="D738" s="20">
        <v>1</v>
      </c>
      <c r="E738" s="20">
        <v>4001</v>
      </c>
      <c r="F738" s="20" t="s">
        <v>21</v>
      </c>
      <c r="G738" s="20" t="s">
        <v>20</v>
      </c>
      <c r="H738" s="20"/>
      <c r="I738" s="20">
        <v>1.4301776435171099E-2</v>
      </c>
      <c r="J738" s="20">
        <v>2.6167877362133801E-2</v>
      </c>
      <c r="K738" s="20">
        <v>-1.18661009269627E-2</v>
      </c>
      <c r="L738" s="20">
        <v>1.3813416910517899E-2</v>
      </c>
      <c r="M738" s="20">
        <v>2.8115193345688998E-2</v>
      </c>
      <c r="N738" s="20">
        <v>915</v>
      </c>
    </row>
    <row r="739" spans="1:14" x14ac:dyDescent="0.25">
      <c r="A739" s="20" t="str">
        <f t="shared" si="18"/>
        <v>461OPTIMISTIC_90</v>
      </c>
      <c r="B739" s="20">
        <v>276046</v>
      </c>
      <c r="C739" s="20">
        <v>46</v>
      </c>
      <c r="D739" s="20">
        <v>1</v>
      </c>
      <c r="E739" s="20">
        <v>6001</v>
      </c>
      <c r="F739" s="20" t="s">
        <v>22</v>
      </c>
      <c r="G739" s="20" t="s">
        <v>20</v>
      </c>
      <c r="H739" s="20"/>
      <c r="I739" s="20">
        <v>2.66338785346114E-2</v>
      </c>
      <c r="J739" s="20">
        <v>2.8098056335329399E-2</v>
      </c>
      <c r="K739" s="20">
        <v>-1.4641778007180499E-3</v>
      </c>
      <c r="L739" s="20">
        <v>1.53762745350837E-2</v>
      </c>
      <c r="M739" s="20">
        <v>4.2010153069695098E-2</v>
      </c>
      <c r="N739" s="20">
        <v>915</v>
      </c>
    </row>
    <row r="740" spans="1:14" x14ac:dyDescent="0.25">
      <c r="A740" s="20" t="str">
        <f t="shared" si="18"/>
        <v>467PESSIMISTIC_10</v>
      </c>
      <c r="B740" s="20">
        <v>5.5980199547726367E+34</v>
      </c>
      <c r="C740" s="20">
        <v>46</v>
      </c>
      <c r="D740" s="20">
        <v>7</v>
      </c>
      <c r="E740" s="20">
        <v>2001</v>
      </c>
      <c r="F740" s="20" t="s">
        <v>19</v>
      </c>
      <c r="G740" s="20" t="s">
        <v>20</v>
      </c>
      <c r="H740" s="20"/>
      <c r="I740" s="20">
        <v>4.4553304775762602E-2</v>
      </c>
      <c r="J740" s="20">
        <v>1.7181010986270801E-2</v>
      </c>
      <c r="K740" s="20">
        <v>2.73722937894917E-2</v>
      </c>
      <c r="L740" s="20">
        <v>1.74786197803877E-2</v>
      </c>
      <c r="M740" s="20">
        <v>6.2031924556150302E-2</v>
      </c>
      <c r="N740" s="20">
        <v>14720</v>
      </c>
    </row>
    <row r="741" spans="1:14" x14ac:dyDescent="0.25">
      <c r="A741" s="20" t="str">
        <f t="shared" si="18"/>
        <v>467NEUTRAL</v>
      </c>
      <c r="B741" s="20">
        <v>7.1529416354234442E+36</v>
      </c>
      <c r="C741" s="20">
        <v>46</v>
      </c>
      <c r="D741" s="20">
        <v>7</v>
      </c>
      <c r="E741" s="20">
        <v>4001</v>
      </c>
      <c r="F741" s="20" t="s">
        <v>21</v>
      </c>
      <c r="G741" s="20" t="s">
        <v>20</v>
      </c>
      <c r="H741" s="20"/>
      <c r="I741" s="20">
        <v>6.7964225684729401E-2</v>
      </c>
      <c r="J741" s="20">
        <v>1.60090849953906E-2</v>
      </c>
      <c r="K741" s="20">
        <v>5.1955140689338798E-2</v>
      </c>
      <c r="L741" s="20">
        <v>2.0318198173486599E-2</v>
      </c>
      <c r="M741" s="20">
        <v>8.8282423858215997E-2</v>
      </c>
      <c r="N741" s="20">
        <v>14720</v>
      </c>
    </row>
    <row r="742" spans="1:14" x14ac:dyDescent="0.25">
      <c r="A742" s="20" t="str">
        <f t="shared" si="18"/>
        <v>467OPTIMISTIC_90</v>
      </c>
      <c r="B742" s="20">
        <v>1.2214345743777581E+38</v>
      </c>
      <c r="C742" s="20">
        <v>46</v>
      </c>
      <c r="D742" s="20">
        <v>7</v>
      </c>
      <c r="E742" s="20">
        <v>6001</v>
      </c>
      <c r="F742" s="20" t="s">
        <v>22</v>
      </c>
      <c r="G742" s="20" t="s">
        <v>20</v>
      </c>
      <c r="H742" s="20"/>
      <c r="I742" s="20">
        <v>0.100301641845173</v>
      </c>
      <c r="J742" s="20">
        <v>2.1043927910135499E-2</v>
      </c>
      <c r="K742" s="20">
        <v>7.9257713935038304E-2</v>
      </c>
      <c r="L742" s="20">
        <v>2.2692208395380099E-2</v>
      </c>
      <c r="M742" s="20">
        <v>0.12299385024055309</v>
      </c>
      <c r="N742" s="20">
        <v>14720</v>
      </c>
    </row>
    <row r="743" spans="1:14" x14ac:dyDescent="0.25">
      <c r="A743" s="20" t="str">
        <f t="shared" si="18"/>
        <v>466PESSIMISTIC_10</v>
      </c>
      <c r="B743" s="20">
        <v>6.0817634169574311E+29</v>
      </c>
      <c r="C743" s="20">
        <v>46</v>
      </c>
      <c r="D743" s="20">
        <v>6</v>
      </c>
      <c r="E743" s="20">
        <v>2001</v>
      </c>
      <c r="F743" s="20" t="s">
        <v>19</v>
      </c>
      <c r="G743" s="20" t="s">
        <v>20</v>
      </c>
      <c r="H743" s="20"/>
      <c r="I743" s="20">
        <v>3.6645167226707798E-2</v>
      </c>
      <c r="J743" s="20">
        <v>1.6295241256987201E-2</v>
      </c>
      <c r="K743" s="20">
        <v>2.03499259697206E-2</v>
      </c>
      <c r="L743" s="20">
        <v>1.6608057479574501E-2</v>
      </c>
      <c r="M743" s="20">
        <v>5.3253224706282298E-2</v>
      </c>
      <c r="N743" s="20">
        <v>139175</v>
      </c>
    </row>
    <row r="744" spans="1:14" x14ac:dyDescent="0.25">
      <c r="A744" s="20" t="str">
        <f t="shared" si="18"/>
        <v>466NEUTRAL</v>
      </c>
      <c r="B744" s="20">
        <v>3.8864966559574477E+31</v>
      </c>
      <c r="C744" s="20">
        <v>46</v>
      </c>
      <c r="D744" s="20">
        <v>6</v>
      </c>
      <c r="E744" s="20">
        <v>4001</v>
      </c>
      <c r="F744" s="20" t="s">
        <v>21</v>
      </c>
      <c r="G744" s="20" t="s">
        <v>20</v>
      </c>
      <c r="H744" s="20"/>
      <c r="I744" s="20">
        <v>5.75874748878255E-2</v>
      </c>
      <c r="J744" s="20">
        <v>1.7800484728132698E-2</v>
      </c>
      <c r="K744" s="20">
        <v>3.9786990159692698E-2</v>
      </c>
      <c r="L744" s="20">
        <v>1.90809161530201E-2</v>
      </c>
      <c r="M744" s="20">
        <v>7.6668391040845607E-2</v>
      </c>
      <c r="N744" s="20">
        <v>139175</v>
      </c>
    </row>
    <row r="745" spans="1:14" x14ac:dyDescent="0.25">
      <c r="A745" s="20" t="str">
        <f t="shared" si="18"/>
        <v>466OPTIMISTIC_90</v>
      </c>
      <c r="B745" s="20">
        <v>4.4247501299702155E+32</v>
      </c>
      <c r="C745" s="20">
        <v>46</v>
      </c>
      <c r="D745" s="20">
        <v>6</v>
      </c>
      <c r="E745" s="20">
        <v>6001</v>
      </c>
      <c r="F745" s="20" t="s">
        <v>22</v>
      </c>
      <c r="G745" s="20" t="s">
        <v>20</v>
      </c>
      <c r="H745" s="20"/>
      <c r="I745" s="20">
        <v>9.3879801770168497E-2</v>
      </c>
      <c r="J745" s="20">
        <v>2.2879903041252501E-2</v>
      </c>
      <c r="K745" s="20">
        <v>7.0999898728915906E-2</v>
      </c>
      <c r="L745" s="20">
        <v>2.3536010332834902E-2</v>
      </c>
      <c r="M745" s="20">
        <v>0.11741581210300339</v>
      </c>
      <c r="N745" s="20">
        <v>139175</v>
      </c>
    </row>
    <row r="746" spans="1:14" x14ac:dyDescent="0.25">
      <c r="A746" s="20" t="str">
        <f t="shared" si="18"/>
        <v>465PESSIMISTIC_10</v>
      </c>
      <c r="B746" s="20">
        <v>6.6073087553586588E+24</v>
      </c>
      <c r="C746" s="20">
        <v>46</v>
      </c>
      <c r="D746" s="20">
        <v>5</v>
      </c>
      <c r="E746" s="20">
        <v>2001</v>
      </c>
      <c r="F746" s="20" t="s">
        <v>19</v>
      </c>
      <c r="G746" s="20" t="s">
        <v>20</v>
      </c>
      <c r="H746" s="20"/>
      <c r="I746" s="20">
        <v>3.3649092672977103E-2</v>
      </c>
      <c r="J746" s="20">
        <v>1.6423521718953001E-2</v>
      </c>
      <c r="K746" s="20">
        <v>1.7225570954024098E-2</v>
      </c>
      <c r="L746" s="20">
        <v>1.6415296666098401E-2</v>
      </c>
      <c r="M746" s="20">
        <v>5.0064389339075505E-2</v>
      </c>
      <c r="N746" s="20">
        <v>420000</v>
      </c>
    </row>
    <row r="747" spans="1:14" x14ac:dyDescent="0.25">
      <c r="A747" s="20" t="str">
        <f t="shared" si="18"/>
        <v>465NEUTRAL</v>
      </c>
      <c r="B747" s="20">
        <v>2.1116985188254283E+26</v>
      </c>
      <c r="C747" s="20">
        <v>46</v>
      </c>
      <c r="D747" s="20">
        <v>5</v>
      </c>
      <c r="E747" s="20">
        <v>4001</v>
      </c>
      <c r="F747" s="20" t="s">
        <v>21</v>
      </c>
      <c r="G747" s="20" t="s">
        <v>20</v>
      </c>
      <c r="H747" s="20"/>
      <c r="I747" s="20">
        <v>5.7736890484892001E-2</v>
      </c>
      <c r="J747" s="20">
        <v>2.02294507614726E-2</v>
      </c>
      <c r="K747" s="20">
        <v>3.7507439723419397E-2</v>
      </c>
      <c r="L747" s="20">
        <v>1.94331067706193E-2</v>
      </c>
      <c r="M747" s="20">
        <v>7.7169997255511297E-2</v>
      </c>
      <c r="N747" s="20">
        <v>420000</v>
      </c>
    </row>
    <row r="748" spans="1:14" x14ac:dyDescent="0.25">
      <c r="A748" s="20" t="str">
        <f t="shared" si="18"/>
        <v>465OPTIMISTIC_90</v>
      </c>
      <c r="B748" s="20">
        <v>1.6029031864146613E+27</v>
      </c>
      <c r="C748" s="20">
        <v>46</v>
      </c>
      <c r="D748" s="20">
        <v>5</v>
      </c>
      <c r="E748" s="20">
        <v>6001</v>
      </c>
      <c r="F748" s="20" t="s">
        <v>22</v>
      </c>
      <c r="G748" s="20" t="s">
        <v>20</v>
      </c>
      <c r="H748" s="20"/>
      <c r="I748" s="20">
        <v>9.2069647331820298E-2</v>
      </c>
      <c r="J748" s="20">
        <v>2.4201033761316899E-2</v>
      </c>
      <c r="K748" s="20">
        <v>6.7868613570503306E-2</v>
      </c>
      <c r="L748" s="20">
        <v>2.3759925371900199E-2</v>
      </c>
      <c r="M748" s="20">
        <v>0.11582957270372049</v>
      </c>
      <c r="N748" s="20">
        <v>420000</v>
      </c>
    </row>
    <row r="749" spans="1:14" x14ac:dyDescent="0.25">
      <c r="A749" s="20" t="str">
        <f t="shared" si="18"/>
        <v>462PESSIMISTIC_10</v>
      </c>
      <c r="B749" s="20">
        <v>8472466116</v>
      </c>
      <c r="C749" s="20">
        <v>46</v>
      </c>
      <c r="D749" s="20">
        <v>2</v>
      </c>
      <c r="E749" s="20">
        <v>2001</v>
      </c>
      <c r="F749" s="20" t="s">
        <v>19</v>
      </c>
      <c r="G749" s="20" t="s">
        <v>20</v>
      </c>
      <c r="H749" s="20"/>
      <c r="I749" s="20">
        <v>6.0822964548039498E-3</v>
      </c>
      <c r="J749" s="20">
        <v>1.5744768676432E-2</v>
      </c>
      <c r="K749" s="20">
        <v>-9.6624722216280805E-3</v>
      </c>
      <c r="L749" s="20">
        <v>1.2959499135415701E-2</v>
      </c>
      <c r="M749" s="20">
        <v>1.9041795590219651E-2</v>
      </c>
      <c r="N749" s="20">
        <v>751730</v>
      </c>
    </row>
    <row r="750" spans="1:14" x14ac:dyDescent="0.25">
      <c r="A750" s="20" t="str">
        <f t="shared" si="18"/>
        <v>462NEUTRAL</v>
      </c>
      <c r="B750" s="20">
        <v>33872930116</v>
      </c>
      <c r="C750" s="20">
        <v>46</v>
      </c>
      <c r="D750" s="20">
        <v>2</v>
      </c>
      <c r="E750" s="20">
        <v>4001</v>
      </c>
      <c r="F750" s="20" t="s">
        <v>21</v>
      </c>
      <c r="G750" s="20" t="s">
        <v>20</v>
      </c>
      <c r="H750" s="20"/>
      <c r="I750" s="20">
        <v>1.52812668784652E-2</v>
      </c>
      <c r="J750" s="20">
        <v>2.12631612559963E-2</v>
      </c>
      <c r="K750" s="20">
        <v>-5.9818943775311597E-3</v>
      </c>
      <c r="L750" s="20">
        <v>1.3984588256318001E-2</v>
      </c>
      <c r="M750" s="20">
        <v>2.9265855134783199E-2</v>
      </c>
      <c r="N750" s="20">
        <v>751730</v>
      </c>
    </row>
    <row r="751" spans="1:14" x14ac:dyDescent="0.25">
      <c r="A751" s="20" t="str">
        <f t="shared" si="18"/>
        <v>462OPTIMISTIC_90</v>
      </c>
      <c r="B751" s="20">
        <v>76201394116</v>
      </c>
      <c r="C751" s="20">
        <v>46</v>
      </c>
      <c r="D751" s="20">
        <v>2</v>
      </c>
      <c r="E751" s="20">
        <v>6001</v>
      </c>
      <c r="F751" s="20" t="s">
        <v>22</v>
      </c>
      <c r="G751" s="20" t="s">
        <v>20</v>
      </c>
      <c r="H751" s="20"/>
      <c r="I751" s="20">
        <v>2.6597189152892799E-2</v>
      </c>
      <c r="J751" s="20">
        <v>2.49556828978569E-2</v>
      </c>
      <c r="K751" s="20">
        <v>1.64150625503589E-3</v>
      </c>
      <c r="L751" s="20">
        <v>1.53690087277691E-2</v>
      </c>
      <c r="M751" s="20">
        <v>4.1966197880661901E-2</v>
      </c>
      <c r="N751" s="20">
        <v>751730</v>
      </c>
    </row>
    <row r="752" spans="1:14" x14ac:dyDescent="0.25">
      <c r="A752" s="20" t="str">
        <f t="shared" si="18"/>
        <v>464PESSIMISTIC_10</v>
      </c>
      <c r="B752" s="20">
        <v>7.1782682086768124E+19</v>
      </c>
      <c r="C752" s="20">
        <v>46</v>
      </c>
      <c r="D752" s="20">
        <v>4</v>
      </c>
      <c r="E752" s="20">
        <v>2001</v>
      </c>
      <c r="F752" s="20" t="s">
        <v>19</v>
      </c>
      <c r="G752" s="20" t="s">
        <v>20</v>
      </c>
      <c r="H752" s="20"/>
      <c r="I752" s="20">
        <v>2.7295194883519801E-2</v>
      </c>
      <c r="J752" s="20">
        <v>1.7117429011933302E-2</v>
      </c>
      <c r="K752" s="20">
        <v>1.01777658715864E-2</v>
      </c>
      <c r="L752" s="20">
        <v>1.5656953205386102E-2</v>
      </c>
      <c r="M752" s="20">
        <v>4.2952148088905906E-2</v>
      </c>
      <c r="N752" s="20">
        <v>1558745</v>
      </c>
    </row>
    <row r="753" spans="1:14" x14ac:dyDescent="0.25">
      <c r="A753" s="20" t="str">
        <f t="shared" si="18"/>
        <v>464NEUTRAL</v>
      </c>
      <c r="B753" s="20">
        <v>1.1473753946434197E+21</v>
      </c>
      <c r="C753" s="20">
        <v>46</v>
      </c>
      <c r="D753" s="20">
        <v>4</v>
      </c>
      <c r="E753" s="20">
        <v>4001</v>
      </c>
      <c r="F753" s="20" t="s">
        <v>21</v>
      </c>
      <c r="G753" s="20" t="s">
        <v>20</v>
      </c>
      <c r="H753" s="20"/>
      <c r="I753" s="20">
        <v>4.5852832176379497E-2</v>
      </c>
      <c r="J753" s="20">
        <v>2.0940673914712601E-2</v>
      </c>
      <c r="K753" s="20">
        <v>2.49121582616669E-2</v>
      </c>
      <c r="L753" s="20">
        <v>1.7933832727569699E-2</v>
      </c>
      <c r="M753" s="20">
        <v>6.37866649039492E-2</v>
      </c>
      <c r="N753" s="20">
        <v>1558745</v>
      </c>
    </row>
    <row r="754" spans="1:14" x14ac:dyDescent="0.25">
      <c r="A754" s="20" t="str">
        <f t="shared" si="18"/>
        <v>463PESSIMISTIC_10</v>
      </c>
      <c r="B754" s="20">
        <v>779856616113336</v>
      </c>
      <c r="C754" s="20">
        <v>46</v>
      </c>
      <c r="D754" s="20">
        <v>3</v>
      </c>
      <c r="E754" s="20">
        <v>2001</v>
      </c>
      <c r="F754" s="20" t="s">
        <v>19</v>
      </c>
      <c r="G754" s="20" t="s">
        <v>20</v>
      </c>
      <c r="H754" s="20"/>
      <c r="I754" s="20">
        <v>1.51268940886442E-2</v>
      </c>
      <c r="J754" s="20">
        <v>1.7352601784616301E-2</v>
      </c>
      <c r="K754" s="20">
        <v>-2.22570769597219E-3</v>
      </c>
      <c r="L754" s="20">
        <v>1.4004912925032E-2</v>
      </c>
      <c r="M754" s="20">
        <v>2.9131807013676202E-2</v>
      </c>
      <c r="N754" s="20">
        <v>2312215</v>
      </c>
    </row>
    <row r="755" spans="1:14" x14ac:dyDescent="0.25">
      <c r="A755" s="20" t="str">
        <f t="shared" si="18"/>
        <v>464OPTIMISTIC_90</v>
      </c>
      <c r="B755" s="20">
        <v>5.8066524652219599E+21</v>
      </c>
      <c r="C755" s="20">
        <v>46</v>
      </c>
      <c r="D755" s="20">
        <v>4</v>
      </c>
      <c r="E755" s="20">
        <v>6001</v>
      </c>
      <c r="F755" s="20" t="s">
        <v>22</v>
      </c>
      <c r="G755" s="20" t="s">
        <v>20</v>
      </c>
      <c r="H755" s="20"/>
      <c r="I755" s="20">
        <v>7.1566167093673805E-2</v>
      </c>
      <c r="J755" s="20">
        <v>2.3893289696550898E-2</v>
      </c>
      <c r="K755" s="20">
        <v>4.7672877397122802E-2</v>
      </c>
      <c r="L755" s="20">
        <v>2.1156467599912201E-2</v>
      </c>
      <c r="M755" s="20">
        <v>9.2722634693586006E-2</v>
      </c>
      <c r="N755" s="20">
        <v>1558745</v>
      </c>
    </row>
    <row r="756" spans="1:14" x14ac:dyDescent="0.25">
      <c r="A756" s="20" t="str">
        <f t="shared" si="18"/>
        <v>463NEUTRAL</v>
      </c>
      <c r="B756" s="20">
        <v>6234177296129336</v>
      </c>
      <c r="C756" s="20">
        <v>46</v>
      </c>
      <c r="D756" s="20">
        <v>3</v>
      </c>
      <c r="E756" s="20">
        <v>4001</v>
      </c>
      <c r="F756" s="20" t="s">
        <v>21</v>
      </c>
      <c r="G756" s="20" t="s">
        <v>20</v>
      </c>
      <c r="H756" s="20"/>
      <c r="I756" s="20">
        <v>2.7996228718457101E-2</v>
      </c>
      <c r="J756" s="20">
        <v>2.09198756683453E-2</v>
      </c>
      <c r="K756" s="20">
        <v>7.07635305011189E-3</v>
      </c>
      <c r="L756" s="20">
        <v>1.5590360897206E-2</v>
      </c>
      <c r="M756" s="20">
        <v>4.3586589615663099E-2</v>
      </c>
      <c r="N756" s="20">
        <v>2312215</v>
      </c>
    </row>
    <row r="757" spans="1:14" x14ac:dyDescent="0.25">
      <c r="A757" s="20" t="str">
        <f t="shared" si="18"/>
        <v>463OPTIMISTIC_90</v>
      </c>
      <c r="B757" s="20">
        <v>2.1035090040145336E+16</v>
      </c>
      <c r="C757" s="20">
        <v>46</v>
      </c>
      <c r="D757" s="20">
        <v>3</v>
      </c>
      <c r="E757" s="20">
        <v>6001</v>
      </c>
      <c r="F757" s="20" t="s">
        <v>22</v>
      </c>
      <c r="G757" s="20" t="s">
        <v>20</v>
      </c>
      <c r="H757" s="20"/>
      <c r="I757" s="20">
        <v>4.5023963946759102E-2</v>
      </c>
      <c r="J757" s="20">
        <v>2.3685161172367099E-2</v>
      </c>
      <c r="K757" s="20">
        <v>2.1338802774391898E-2</v>
      </c>
      <c r="L757" s="20">
        <v>1.7727131376962298E-2</v>
      </c>
      <c r="M757" s="20">
        <v>6.2751095323721404E-2</v>
      </c>
      <c r="N757" s="20">
        <v>2312215</v>
      </c>
    </row>
    <row r="758" spans="1:14" x14ac:dyDescent="0.25">
      <c r="A758" s="20" t="str">
        <f t="shared" si="18"/>
        <v>471PESSIMISTIC_10</v>
      </c>
      <c r="B758" s="20">
        <v>94047</v>
      </c>
      <c r="C758" s="20">
        <v>47</v>
      </c>
      <c r="D758" s="20">
        <v>1</v>
      </c>
      <c r="E758" s="20">
        <v>2001</v>
      </c>
      <c r="F758" s="20" t="s">
        <v>19</v>
      </c>
      <c r="G758" s="20" t="s">
        <v>20</v>
      </c>
      <c r="H758" s="20"/>
      <c r="I758" s="21">
        <v>5.8428399205956395E-4</v>
      </c>
      <c r="J758" s="20">
        <v>1.5330691465118999E-2</v>
      </c>
      <c r="K758" s="20">
        <v>-1.47464074730594E-2</v>
      </c>
      <c r="L758" s="20">
        <v>1.24782795006575E-2</v>
      </c>
      <c r="M758" s="20">
        <v>1.3062563492717064E-2</v>
      </c>
      <c r="N758" s="20">
        <v>732</v>
      </c>
    </row>
    <row r="759" spans="1:14" x14ac:dyDescent="0.25">
      <c r="A759" s="20" t="str">
        <f t="shared" si="18"/>
        <v>471NEUTRAL</v>
      </c>
      <c r="B759" s="20">
        <v>188047</v>
      </c>
      <c r="C759" s="20">
        <v>47</v>
      </c>
      <c r="D759" s="20">
        <v>1</v>
      </c>
      <c r="E759" s="20">
        <v>4001</v>
      </c>
      <c r="F759" s="20" t="s">
        <v>21</v>
      </c>
      <c r="G759" s="20" t="s">
        <v>20</v>
      </c>
      <c r="H759" s="20"/>
      <c r="I759" s="20">
        <v>1.4261761512895399E-2</v>
      </c>
      <c r="J759" s="20">
        <v>2.6589355984749801E-2</v>
      </c>
      <c r="K759" s="20">
        <v>-1.2327594471854299E-2</v>
      </c>
      <c r="L759" s="20">
        <v>1.3803980032696801E-2</v>
      </c>
      <c r="M759" s="20">
        <v>2.8065741545592202E-2</v>
      </c>
      <c r="N759" s="20">
        <v>732</v>
      </c>
    </row>
    <row r="760" spans="1:14" x14ac:dyDescent="0.25">
      <c r="A760" s="20" t="str">
        <f t="shared" si="18"/>
        <v>471OPTIMISTIC_90</v>
      </c>
      <c r="B760" s="20">
        <v>282047</v>
      </c>
      <c r="C760" s="20">
        <v>47</v>
      </c>
      <c r="D760" s="20">
        <v>1</v>
      </c>
      <c r="E760" s="20">
        <v>6001</v>
      </c>
      <c r="F760" s="20" t="s">
        <v>22</v>
      </c>
      <c r="G760" s="20" t="s">
        <v>20</v>
      </c>
      <c r="H760" s="20"/>
      <c r="I760" s="20">
        <v>2.65188050757088E-2</v>
      </c>
      <c r="J760" s="20">
        <v>2.8514368846401301E-2</v>
      </c>
      <c r="K760" s="20">
        <v>-1.9955637706925398E-3</v>
      </c>
      <c r="L760" s="20">
        <v>1.5369135656580201E-2</v>
      </c>
      <c r="M760" s="20">
        <v>4.1887940732288999E-2</v>
      </c>
      <c r="N760" s="20">
        <v>732</v>
      </c>
    </row>
    <row r="761" spans="1:14" x14ac:dyDescent="0.25">
      <c r="A761" s="20" t="str">
        <f t="shared" si="18"/>
        <v>477PESSIMISTIC_10</v>
      </c>
      <c r="B761" s="20">
        <v>6.5075067311819217E+34</v>
      </c>
      <c r="C761" s="20">
        <v>47</v>
      </c>
      <c r="D761" s="20">
        <v>7</v>
      </c>
      <c r="E761" s="20">
        <v>2001</v>
      </c>
      <c r="F761" s="20" t="s">
        <v>19</v>
      </c>
      <c r="G761" s="20" t="s">
        <v>20</v>
      </c>
      <c r="H761" s="20"/>
      <c r="I761" s="20">
        <v>4.4604629775535497E-2</v>
      </c>
      <c r="J761" s="20">
        <v>1.69738813346531E-2</v>
      </c>
      <c r="K761" s="20">
        <v>2.76307484408824E-2</v>
      </c>
      <c r="L761" s="20">
        <v>1.7572573363664402E-2</v>
      </c>
      <c r="M761" s="20">
        <v>6.2177203139199902E-2</v>
      </c>
      <c r="N761" s="20">
        <v>11776</v>
      </c>
    </row>
    <row r="762" spans="1:14" x14ac:dyDescent="0.25">
      <c r="A762" s="20" t="str">
        <f t="shared" si="18"/>
        <v>477NEUTRAL</v>
      </c>
      <c r="B762" s="20">
        <v>8.3150500027397682E+36</v>
      </c>
      <c r="C762" s="20">
        <v>47</v>
      </c>
      <c r="D762" s="20">
        <v>7</v>
      </c>
      <c r="E762" s="20">
        <v>4001</v>
      </c>
      <c r="F762" s="20" t="s">
        <v>21</v>
      </c>
      <c r="G762" s="20" t="s">
        <v>20</v>
      </c>
      <c r="H762" s="20"/>
      <c r="I762" s="20">
        <v>6.6991897280473903E-2</v>
      </c>
      <c r="J762" s="20">
        <v>1.5947990295467999E-2</v>
      </c>
      <c r="K762" s="20">
        <v>5.1043906985005903E-2</v>
      </c>
      <c r="L762" s="20">
        <v>2.0334664188521499E-2</v>
      </c>
      <c r="M762" s="20">
        <v>8.7326561468995395E-2</v>
      </c>
      <c r="N762" s="20">
        <v>11776</v>
      </c>
    </row>
    <row r="763" spans="1:14" x14ac:dyDescent="0.25">
      <c r="A763" s="20" t="str">
        <f t="shared" si="18"/>
        <v>477OPTIMISTIC_90</v>
      </c>
      <c r="B763" s="20">
        <v>1.4198759166060196E+38</v>
      </c>
      <c r="C763" s="20">
        <v>47</v>
      </c>
      <c r="D763" s="20">
        <v>7</v>
      </c>
      <c r="E763" s="20">
        <v>6001</v>
      </c>
      <c r="F763" s="20" t="s">
        <v>22</v>
      </c>
      <c r="G763" s="20" t="s">
        <v>20</v>
      </c>
      <c r="H763" s="20"/>
      <c r="I763" s="20">
        <v>9.4304887020853295E-2</v>
      </c>
      <c r="J763" s="20">
        <v>1.9366090972868101E-2</v>
      </c>
      <c r="K763" s="20">
        <v>7.4938796047985201E-2</v>
      </c>
      <c r="L763" s="20">
        <v>2.2607827398127899E-2</v>
      </c>
      <c r="M763" s="20">
        <v>0.1169127144189812</v>
      </c>
      <c r="N763" s="20">
        <v>11776</v>
      </c>
    </row>
    <row r="764" spans="1:14" x14ac:dyDescent="0.25">
      <c r="A764" s="20" t="str">
        <f t="shared" si="18"/>
        <v>476PESSIMISTIC_10</v>
      </c>
      <c r="B764" s="20">
        <v>6.9194197913616818E+29</v>
      </c>
      <c r="C764" s="20">
        <v>47</v>
      </c>
      <c r="D764" s="20">
        <v>6</v>
      </c>
      <c r="E764" s="20">
        <v>2001</v>
      </c>
      <c r="F764" s="20" t="s">
        <v>19</v>
      </c>
      <c r="G764" s="20" t="s">
        <v>20</v>
      </c>
      <c r="H764" s="20"/>
      <c r="I764" s="20">
        <v>3.6781946657881502E-2</v>
      </c>
      <c r="J764" s="20">
        <v>1.6330398876223302E-2</v>
      </c>
      <c r="K764" s="20">
        <v>2.04515477816582E-2</v>
      </c>
      <c r="L764" s="20">
        <v>1.6643113870667799E-2</v>
      </c>
      <c r="M764" s="20">
        <v>5.3425060528549298E-2</v>
      </c>
      <c r="N764" s="20">
        <v>111340</v>
      </c>
    </row>
    <row r="765" spans="1:14" x14ac:dyDescent="0.25">
      <c r="A765" s="20" t="str">
        <f t="shared" si="18"/>
        <v>476NEUTRAL</v>
      </c>
      <c r="B765" s="20">
        <v>4.4217934892552227E+31</v>
      </c>
      <c r="C765" s="20">
        <v>47</v>
      </c>
      <c r="D765" s="20">
        <v>6</v>
      </c>
      <c r="E765" s="20">
        <v>4001</v>
      </c>
      <c r="F765" s="20" t="s">
        <v>21</v>
      </c>
      <c r="G765" s="20" t="s">
        <v>20</v>
      </c>
      <c r="H765" s="20"/>
      <c r="I765" s="20">
        <v>5.6780382615597702E-2</v>
      </c>
      <c r="J765" s="20">
        <v>1.7307461185035001E-2</v>
      </c>
      <c r="K765" s="20">
        <v>3.9472921430562601E-2</v>
      </c>
      <c r="L765" s="20">
        <v>1.9084102752815E-2</v>
      </c>
      <c r="M765" s="20">
        <v>7.5864485368412699E-2</v>
      </c>
      <c r="N765" s="20">
        <v>111340</v>
      </c>
    </row>
    <row r="766" spans="1:14" x14ac:dyDescent="0.25">
      <c r="A766" s="20" t="str">
        <f t="shared" si="18"/>
        <v>476OPTIMISTIC_90</v>
      </c>
      <c r="B766" s="20">
        <v>5.0341819505473187E+32</v>
      </c>
      <c r="C766" s="20">
        <v>47</v>
      </c>
      <c r="D766" s="20">
        <v>6</v>
      </c>
      <c r="E766" s="20">
        <v>6001</v>
      </c>
      <c r="F766" s="20" t="s">
        <v>22</v>
      </c>
      <c r="G766" s="20" t="s">
        <v>20</v>
      </c>
      <c r="H766" s="20"/>
      <c r="I766" s="20">
        <v>9.30173533324445E-2</v>
      </c>
      <c r="J766" s="20">
        <v>2.2807568908976599E-2</v>
      </c>
      <c r="K766" s="20">
        <v>7.0209784423467897E-2</v>
      </c>
      <c r="L766" s="20">
        <v>2.36223037268481E-2</v>
      </c>
      <c r="M766" s="20">
        <v>0.11663965705929261</v>
      </c>
      <c r="N766" s="20">
        <v>111340</v>
      </c>
    </row>
    <row r="767" spans="1:14" x14ac:dyDescent="0.25">
      <c r="A767" s="20" t="str">
        <f t="shared" si="18"/>
        <v>475PESSIMISTIC_10</v>
      </c>
      <c r="B767" s="20">
        <v>7.3574061813366531E+24</v>
      </c>
      <c r="C767" s="20">
        <v>47</v>
      </c>
      <c r="D767" s="20">
        <v>5</v>
      </c>
      <c r="E767" s="20">
        <v>2001</v>
      </c>
      <c r="F767" s="20" t="s">
        <v>19</v>
      </c>
      <c r="G767" s="20" t="s">
        <v>20</v>
      </c>
      <c r="H767" s="20"/>
      <c r="I767" s="20">
        <v>3.3754757304020597E-2</v>
      </c>
      <c r="J767" s="20">
        <v>1.6445476002299599E-2</v>
      </c>
      <c r="K767" s="20">
        <v>1.7309281301721002E-2</v>
      </c>
      <c r="L767" s="20">
        <v>1.64203233707465E-2</v>
      </c>
      <c r="M767" s="20">
        <v>5.01750806747671E-2</v>
      </c>
      <c r="N767" s="20">
        <v>336000</v>
      </c>
    </row>
    <row r="768" spans="1:14" x14ac:dyDescent="0.25">
      <c r="A768" s="20" t="str">
        <f t="shared" si="18"/>
        <v>475NEUTRAL</v>
      </c>
      <c r="B768" s="20">
        <v>2.3514299559446426E+26</v>
      </c>
      <c r="C768" s="20">
        <v>47</v>
      </c>
      <c r="D768" s="20">
        <v>5</v>
      </c>
      <c r="E768" s="20">
        <v>4001</v>
      </c>
      <c r="F768" s="20" t="s">
        <v>21</v>
      </c>
      <c r="G768" s="20" t="s">
        <v>20</v>
      </c>
      <c r="H768" s="20"/>
      <c r="I768" s="20">
        <v>5.7693568552632302E-2</v>
      </c>
      <c r="J768" s="20">
        <v>2.0157664283257899E-2</v>
      </c>
      <c r="K768" s="20">
        <v>3.7535904269374303E-2</v>
      </c>
      <c r="L768" s="20">
        <v>1.9477229727492999E-2</v>
      </c>
      <c r="M768" s="20">
        <v>7.7170798280125297E-2</v>
      </c>
      <c r="N768" s="20">
        <v>336000</v>
      </c>
    </row>
    <row r="769" spans="1:14" x14ac:dyDescent="0.25">
      <c r="A769" s="20" t="str">
        <f t="shared" si="18"/>
        <v>475OPTIMISTIC_90</v>
      </c>
      <c r="B769" s="20">
        <v>1.7848734255451464E+27</v>
      </c>
      <c r="C769" s="20">
        <v>47</v>
      </c>
      <c r="D769" s="20">
        <v>5</v>
      </c>
      <c r="E769" s="20">
        <v>6001</v>
      </c>
      <c r="F769" s="20" t="s">
        <v>22</v>
      </c>
      <c r="G769" s="20" t="s">
        <v>20</v>
      </c>
      <c r="H769" s="20"/>
      <c r="I769" s="20">
        <v>9.1718017643329597E-2</v>
      </c>
      <c r="J769" s="20">
        <v>2.4175074225290999E-2</v>
      </c>
      <c r="K769" s="20">
        <v>6.7542943418038501E-2</v>
      </c>
      <c r="L769" s="20">
        <v>2.37439763084983E-2</v>
      </c>
      <c r="M769" s="20">
        <v>0.11546199395182789</v>
      </c>
      <c r="N769" s="20">
        <v>336000</v>
      </c>
    </row>
    <row r="770" spans="1:14" x14ac:dyDescent="0.25">
      <c r="A770" s="20" t="str">
        <f t="shared" si="18"/>
        <v>472PESSIMISTIC_10</v>
      </c>
      <c r="B770" s="20">
        <v>8844838209</v>
      </c>
      <c r="C770" s="20">
        <v>47</v>
      </c>
      <c r="D770" s="20">
        <v>2</v>
      </c>
      <c r="E770" s="20">
        <v>2001</v>
      </c>
      <c r="F770" s="20" t="s">
        <v>19</v>
      </c>
      <c r="G770" s="20" t="s">
        <v>20</v>
      </c>
      <c r="H770" s="20"/>
      <c r="I770" s="20">
        <v>6.1710449369636296E-3</v>
      </c>
      <c r="J770" s="20">
        <v>1.5902073323031202E-2</v>
      </c>
      <c r="K770" s="20">
        <v>-9.7310283860676493E-3</v>
      </c>
      <c r="L770" s="20">
        <v>1.2971255417471499E-2</v>
      </c>
      <c r="M770" s="20">
        <v>1.9142300354435128E-2</v>
      </c>
      <c r="N770" s="20">
        <v>601384</v>
      </c>
    </row>
    <row r="771" spans="1:14" x14ac:dyDescent="0.25">
      <c r="A771" s="20" t="str">
        <f t="shared" ref="A771:A834" si="19">C771&amp;D771&amp;F771</f>
        <v>472NEUTRAL</v>
      </c>
      <c r="B771" s="20">
        <v>35361674209</v>
      </c>
      <c r="C771" s="20">
        <v>47</v>
      </c>
      <c r="D771" s="20">
        <v>2</v>
      </c>
      <c r="E771" s="20">
        <v>4001</v>
      </c>
      <c r="F771" s="20" t="s">
        <v>21</v>
      </c>
      <c r="G771" s="20" t="s">
        <v>20</v>
      </c>
      <c r="H771" s="20"/>
      <c r="I771" s="20">
        <v>1.5290877721935299E-2</v>
      </c>
      <c r="J771" s="20">
        <v>2.12200093419498E-2</v>
      </c>
      <c r="K771" s="20">
        <v>-5.92913162001451E-3</v>
      </c>
      <c r="L771" s="20">
        <v>1.3991725214439201E-2</v>
      </c>
      <c r="M771" s="20">
        <v>2.92826029363745E-2</v>
      </c>
      <c r="N771" s="20">
        <v>601384</v>
      </c>
    </row>
    <row r="772" spans="1:14" x14ac:dyDescent="0.25">
      <c r="A772" s="20" t="str">
        <f t="shared" si="19"/>
        <v>472OPTIMISTIC_90</v>
      </c>
      <c r="B772" s="20">
        <v>79550510209</v>
      </c>
      <c r="C772" s="20">
        <v>47</v>
      </c>
      <c r="D772" s="20">
        <v>2</v>
      </c>
      <c r="E772" s="20">
        <v>6001</v>
      </c>
      <c r="F772" s="20" t="s">
        <v>22</v>
      </c>
      <c r="G772" s="20" t="s">
        <v>20</v>
      </c>
      <c r="H772" s="20"/>
      <c r="I772" s="20">
        <v>2.64964004606103E-2</v>
      </c>
      <c r="J772" s="20">
        <v>2.4839782357830301E-2</v>
      </c>
      <c r="K772" s="20">
        <v>1.6566181027799401E-3</v>
      </c>
      <c r="L772" s="20">
        <v>1.5360834608656599E-2</v>
      </c>
      <c r="M772" s="20">
        <v>4.1857235069266897E-2</v>
      </c>
      <c r="N772" s="20">
        <v>601384</v>
      </c>
    </row>
    <row r="773" spans="1:14" x14ac:dyDescent="0.25">
      <c r="A773" s="20" t="str">
        <f t="shared" si="19"/>
        <v>474PESSIMISTIC_10</v>
      </c>
      <c r="B773" s="20">
        <v>7.8231162943386321E+19</v>
      </c>
      <c r="C773" s="20">
        <v>47</v>
      </c>
      <c r="D773" s="20">
        <v>4</v>
      </c>
      <c r="E773" s="20">
        <v>2001</v>
      </c>
      <c r="F773" s="20" t="s">
        <v>19</v>
      </c>
      <c r="G773" s="20" t="s">
        <v>20</v>
      </c>
      <c r="H773" s="20"/>
      <c r="I773" s="20">
        <v>2.74786730442746E-2</v>
      </c>
      <c r="J773" s="20">
        <v>1.7166851378469499E-2</v>
      </c>
      <c r="K773" s="20">
        <v>1.0311821665805101E-2</v>
      </c>
      <c r="L773" s="20">
        <v>1.56826381208169E-2</v>
      </c>
      <c r="M773" s="20">
        <v>4.3161311165091504E-2</v>
      </c>
      <c r="N773" s="20">
        <v>1246996</v>
      </c>
    </row>
    <row r="774" spans="1:14" x14ac:dyDescent="0.25">
      <c r="A774" s="20" t="str">
        <f t="shared" si="19"/>
        <v>474NEUTRAL</v>
      </c>
      <c r="B774" s="20">
        <v>1.2504480028634558E+21</v>
      </c>
      <c r="C774" s="20">
        <v>47</v>
      </c>
      <c r="D774" s="20">
        <v>4</v>
      </c>
      <c r="E774" s="20">
        <v>4001</v>
      </c>
      <c r="F774" s="20" t="s">
        <v>21</v>
      </c>
      <c r="G774" s="20" t="s">
        <v>20</v>
      </c>
      <c r="H774" s="20"/>
      <c r="I774" s="20">
        <v>4.5932067600610298E-2</v>
      </c>
      <c r="J774" s="20">
        <v>2.0932665652528801E-2</v>
      </c>
      <c r="K774" s="20">
        <v>2.4999401948081399E-2</v>
      </c>
      <c r="L774" s="20">
        <v>1.7957828165077901E-2</v>
      </c>
      <c r="M774" s="20">
        <v>6.3889895765688196E-2</v>
      </c>
      <c r="N774" s="20">
        <v>1246996</v>
      </c>
    </row>
    <row r="775" spans="1:14" x14ac:dyDescent="0.25">
      <c r="A775" s="20" t="str">
        <f t="shared" si="19"/>
        <v>474OPTIMISTIC_90</v>
      </c>
      <c r="B775" s="20">
        <v>6.3282836745122134E+21</v>
      </c>
      <c r="C775" s="20">
        <v>47</v>
      </c>
      <c r="D775" s="20">
        <v>4</v>
      </c>
      <c r="E775" s="20">
        <v>6001</v>
      </c>
      <c r="F775" s="20" t="s">
        <v>22</v>
      </c>
      <c r="G775" s="20" t="s">
        <v>20</v>
      </c>
      <c r="H775" s="20"/>
      <c r="I775" s="20">
        <v>7.1366641280712295E-2</v>
      </c>
      <c r="J775" s="20">
        <v>2.3832446499524498E-2</v>
      </c>
      <c r="K775" s="20">
        <v>4.7534194781187797E-2</v>
      </c>
      <c r="L775" s="20">
        <v>2.1145730622463201E-2</v>
      </c>
      <c r="M775" s="20">
        <v>9.2512371903175489E-2</v>
      </c>
      <c r="N775" s="20">
        <v>1246996</v>
      </c>
    </row>
    <row r="776" spans="1:14" x14ac:dyDescent="0.25">
      <c r="A776" s="20" t="str">
        <f t="shared" si="19"/>
        <v>473PESSIMISTIC_10</v>
      </c>
      <c r="B776" s="20">
        <v>831830499041823</v>
      </c>
      <c r="C776" s="20">
        <v>47</v>
      </c>
      <c r="D776" s="20">
        <v>3</v>
      </c>
      <c r="E776" s="20">
        <v>2001</v>
      </c>
      <c r="F776" s="20" t="s">
        <v>19</v>
      </c>
      <c r="G776" s="20" t="s">
        <v>20</v>
      </c>
      <c r="H776" s="20"/>
      <c r="I776" s="20">
        <v>1.5226865010710499E-2</v>
      </c>
      <c r="J776" s="20">
        <v>1.7478646651193301E-2</v>
      </c>
      <c r="K776" s="20">
        <v>-2.2517816404827801E-3</v>
      </c>
      <c r="L776" s="20">
        <v>1.4022192755239599E-2</v>
      </c>
      <c r="M776" s="20">
        <v>2.9249057765950097E-2</v>
      </c>
      <c r="N776" s="20">
        <v>1849772</v>
      </c>
    </row>
    <row r="777" spans="1:14" x14ac:dyDescent="0.25">
      <c r="A777" s="20" t="str">
        <f t="shared" si="19"/>
        <v>473NEUTRAL</v>
      </c>
      <c r="B777" s="20">
        <v>6649656749979823</v>
      </c>
      <c r="C777" s="20">
        <v>47</v>
      </c>
      <c r="D777" s="20">
        <v>3</v>
      </c>
      <c r="E777" s="20">
        <v>4001</v>
      </c>
      <c r="F777" s="20" t="s">
        <v>21</v>
      </c>
      <c r="G777" s="20" t="s">
        <v>20</v>
      </c>
      <c r="H777" s="20"/>
      <c r="I777" s="20">
        <v>2.8039435051534702E-2</v>
      </c>
      <c r="J777" s="20">
        <v>2.0900962307737799E-2</v>
      </c>
      <c r="K777" s="20">
        <v>7.1384727437968599E-3</v>
      </c>
      <c r="L777" s="20">
        <v>1.56028200240438E-2</v>
      </c>
      <c r="M777" s="20">
        <v>4.36422550755785E-2</v>
      </c>
      <c r="N777" s="20">
        <v>1849772</v>
      </c>
    </row>
    <row r="778" spans="1:14" x14ac:dyDescent="0.25">
      <c r="A778" s="20" t="str">
        <f t="shared" si="19"/>
        <v>473OPTIMISTIC_90</v>
      </c>
      <c r="B778" s="20">
        <v>2.2436982752917824E+16</v>
      </c>
      <c r="C778" s="20">
        <v>47</v>
      </c>
      <c r="D778" s="20">
        <v>3</v>
      </c>
      <c r="E778" s="20">
        <v>6001</v>
      </c>
      <c r="F778" s="20" t="s">
        <v>22</v>
      </c>
      <c r="G778" s="20" t="s">
        <v>20</v>
      </c>
      <c r="H778" s="20"/>
      <c r="I778" s="20">
        <v>4.4921640653719598E-2</v>
      </c>
      <c r="J778" s="20">
        <v>2.3618312273236901E-2</v>
      </c>
      <c r="K778" s="20">
        <v>2.13033283804826E-2</v>
      </c>
      <c r="L778" s="20">
        <v>1.7721025050018799E-2</v>
      </c>
      <c r="M778" s="20">
        <v>6.2642665703738401E-2</v>
      </c>
      <c r="N778" s="20">
        <v>1849772</v>
      </c>
    </row>
    <row r="779" spans="1:14" x14ac:dyDescent="0.25">
      <c r="A779" s="20" t="str">
        <f t="shared" si="19"/>
        <v>481PESSIMISTIC_10</v>
      </c>
      <c r="B779" s="20">
        <v>96048</v>
      </c>
      <c r="C779" s="20">
        <v>48</v>
      </c>
      <c r="D779" s="20">
        <v>1</v>
      </c>
      <c r="E779" s="20">
        <v>2001</v>
      </c>
      <c r="F779" s="20" t="s">
        <v>19</v>
      </c>
      <c r="G779" s="20" t="s">
        <v>20</v>
      </c>
      <c r="H779" s="20"/>
      <c r="I779" s="21">
        <v>4.3181607722009199E-4</v>
      </c>
      <c r="J779" s="20">
        <v>1.5006931714320401E-2</v>
      </c>
      <c r="K779" s="20">
        <v>-1.4575115637100299E-2</v>
      </c>
      <c r="L779" s="20">
        <v>1.24683810308308E-2</v>
      </c>
      <c r="M779" s="20">
        <v>1.2900197108050892E-2</v>
      </c>
      <c r="N779" s="20">
        <v>549</v>
      </c>
    </row>
    <row r="780" spans="1:14" x14ac:dyDescent="0.25">
      <c r="A780" s="20" t="str">
        <f t="shared" si="19"/>
        <v>481NEUTRAL</v>
      </c>
      <c r="B780" s="20">
        <v>192048</v>
      </c>
      <c r="C780" s="20">
        <v>48</v>
      </c>
      <c r="D780" s="20">
        <v>1</v>
      </c>
      <c r="E780" s="20">
        <v>4001</v>
      </c>
      <c r="F780" s="20" t="s">
        <v>21</v>
      </c>
      <c r="G780" s="20" t="s">
        <v>20</v>
      </c>
      <c r="H780" s="20"/>
      <c r="I780" s="20">
        <v>1.42651111116305E-2</v>
      </c>
      <c r="J780" s="20">
        <v>2.72085477111778E-2</v>
      </c>
      <c r="K780" s="20">
        <v>-1.29434365995473E-2</v>
      </c>
      <c r="L780" s="20">
        <v>1.3793752547499901E-2</v>
      </c>
      <c r="M780" s="20">
        <v>2.8058863659130399E-2</v>
      </c>
      <c r="N780" s="20">
        <v>549</v>
      </c>
    </row>
    <row r="781" spans="1:14" x14ac:dyDescent="0.25">
      <c r="A781" s="20" t="str">
        <f t="shared" si="19"/>
        <v>481OPTIMISTIC_90</v>
      </c>
      <c r="B781" s="20">
        <v>288048</v>
      </c>
      <c r="C781" s="20">
        <v>48</v>
      </c>
      <c r="D781" s="20">
        <v>1</v>
      </c>
      <c r="E781" s="20">
        <v>6001</v>
      </c>
      <c r="F781" s="20" t="s">
        <v>22</v>
      </c>
      <c r="G781" s="20" t="s">
        <v>20</v>
      </c>
      <c r="H781" s="20"/>
      <c r="I781" s="20">
        <v>2.6343349825491202E-2</v>
      </c>
      <c r="J781" s="20">
        <v>2.9334221413599801E-2</v>
      </c>
      <c r="K781" s="20">
        <v>-2.9908715881086199E-3</v>
      </c>
      <c r="L781" s="20">
        <v>1.53550452455122E-2</v>
      </c>
      <c r="M781" s="20">
        <v>4.1698395071003404E-2</v>
      </c>
      <c r="N781" s="20">
        <v>549</v>
      </c>
    </row>
    <row r="782" spans="1:14" x14ac:dyDescent="0.25">
      <c r="A782" s="20" t="str">
        <f t="shared" si="19"/>
        <v>487PESSIMISTIC_10</v>
      </c>
      <c r="B782" s="20">
        <v>7.5408149267002565E+34</v>
      </c>
      <c r="C782" s="20">
        <v>48</v>
      </c>
      <c r="D782" s="20">
        <v>7</v>
      </c>
      <c r="E782" s="20">
        <v>2001</v>
      </c>
      <c r="F782" s="20" t="s">
        <v>19</v>
      </c>
      <c r="G782" s="20" t="s">
        <v>20</v>
      </c>
      <c r="H782" s="20"/>
      <c r="I782" s="20">
        <v>4.5187543502746001E-2</v>
      </c>
      <c r="J782" s="20">
        <v>1.7515973920948499E-2</v>
      </c>
      <c r="K782" s="20">
        <v>2.7671569581797499E-2</v>
      </c>
      <c r="L782" s="20">
        <v>1.77089409355599E-2</v>
      </c>
      <c r="M782" s="20">
        <v>6.2896484438305894E-2</v>
      </c>
      <c r="N782" s="20">
        <v>8832</v>
      </c>
    </row>
    <row r="783" spans="1:14" x14ac:dyDescent="0.25">
      <c r="A783" s="20" t="str">
        <f t="shared" si="19"/>
        <v>487NEUTRAL</v>
      </c>
      <c r="B783" s="20">
        <v>9.6353727728731506E+36</v>
      </c>
      <c r="C783" s="20">
        <v>48</v>
      </c>
      <c r="D783" s="20">
        <v>7</v>
      </c>
      <c r="E783" s="20">
        <v>4001</v>
      </c>
      <c r="F783" s="20" t="s">
        <v>21</v>
      </c>
      <c r="G783" s="20" t="s">
        <v>20</v>
      </c>
      <c r="H783" s="20"/>
      <c r="I783" s="20">
        <v>6.6723754050450806E-2</v>
      </c>
      <c r="J783" s="20">
        <v>1.6139928254094799E-2</v>
      </c>
      <c r="K783" s="20">
        <v>5.0583825796356001E-2</v>
      </c>
      <c r="L783" s="20">
        <v>2.03911934672696E-2</v>
      </c>
      <c r="M783" s="20">
        <v>8.7114947517720406E-2</v>
      </c>
      <c r="N783" s="20">
        <v>8832</v>
      </c>
    </row>
    <row r="784" spans="1:14" x14ac:dyDescent="0.25">
      <c r="A784" s="20" t="str">
        <f t="shared" si="19"/>
        <v>487OPTIMISTIC_90</v>
      </c>
      <c r="B784" s="20">
        <v>1.6453339117883976E+38</v>
      </c>
      <c r="C784" s="20">
        <v>48</v>
      </c>
      <c r="D784" s="20">
        <v>7</v>
      </c>
      <c r="E784" s="20">
        <v>6001</v>
      </c>
      <c r="F784" s="20" t="s">
        <v>22</v>
      </c>
      <c r="G784" s="20" t="s">
        <v>20</v>
      </c>
      <c r="H784" s="20"/>
      <c r="I784" s="20">
        <v>8.8864787901335299E-2</v>
      </c>
      <c r="J784" s="20">
        <v>1.76057850216211E-2</v>
      </c>
      <c r="K784" s="20">
        <v>7.1259002879714206E-2</v>
      </c>
      <c r="L784" s="20">
        <v>2.2693483926210799E-2</v>
      </c>
      <c r="M784" s="20">
        <v>0.1115582718275461</v>
      </c>
      <c r="N784" s="20">
        <v>8832</v>
      </c>
    </row>
    <row r="785" spans="1:14" x14ac:dyDescent="0.25">
      <c r="A785" s="20" t="str">
        <f t="shared" si="19"/>
        <v>486PESSIMISTIC_10</v>
      </c>
      <c r="B785" s="20">
        <v>7.8510900036442777E+29</v>
      </c>
      <c r="C785" s="20">
        <v>48</v>
      </c>
      <c r="D785" s="20">
        <v>6</v>
      </c>
      <c r="E785" s="20">
        <v>2001</v>
      </c>
      <c r="F785" s="20" t="s">
        <v>19</v>
      </c>
      <c r="G785" s="20" t="s">
        <v>20</v>
      </c>
      <c r="H785" s="20"/>
      <c r="I785" s="20">
        <v>3.6863853458967297E-2</v>
      </c>
      <c r="J785" s="20">
        <v>1.63723620396156E-2</v>
      </c>
      <c r="K785" s="20">
        <v>2.0491491419351599E-2</v>
      </c>
      <c r="L785" s="20">
        <v>1.6669612572739301E-2</v>
      </c>
      <c r="M785" s="20">
        <v>5.3533466031706597E-2</v>
      </c>
      <c r="N785" s="20">
        <v>83505</v>
      </c>
    </row>
    <row r="786" spans="1:14" x14ac:dyDescent="0.25">
      <c r="A786" s="20" t="str">
        <f t="shared" si="19"/>
        <v>486NEUTRAL</v>
      </c>
      <c r="B786" s="20">
        <v>5.0171690269480287E+31</v>
      </c>
      <c r="C786" s="20">
        <v>48</v>
      </c>
      <c r="D786" s="20">
        <v>6</v>
      </c>
      <c r="E786" s="20">
        <v>4001</v>
      </c>
      <c r="F786" s="20" t="s">
        <v>21</v>
      </c>
      <c r="G786" s="20" t="s">
        <v>20</v>
      </c>
      <c r="H786" s="20"/>
      <c r="I786" s="20">
        <v>5.6194361805635501E-2</v>
      </c>
      <c r="J786" s="20">
        <v>1.7094972476985701E-2</v>
      </c>
      <c r="K786" s="20">
        <v>3.9099389328649703E-2</v>
      </c>
      <c r="L786" s="20">
        <v>1.9107740385388799E-2</v>
      </c>
      <c r="M786" s="20">
        <v>7.5302102191024303E-2</v>
      </c>
      <c r="N786" s="20">
        <v>83505</v>
      </c>
    </row>
    <row r="787" spans="1:14" x14ac:dyDescent="0.25">
      <c r="A787" s="20" t="str">
        <f t="shared" si="19"/>
        <v>486OPTIMISTIC_90</v>
      </c>
      <c r="B787" s="20">
        <v>5.7120129693259376E+32</v>
      </c>
      <c r="C787" s="20">
        <v>48</v>
      </c>
      <c r="D787" s="20">
        <v>6</v>
      </c>
      <c r="E787" s="20">
        <v>6001</v>
      </c>
      <c r="F787" s="20" t="s">
        <v>22</v>
      </c>
      <c r="G787" s="20" t="s">
        <v>20</v>
      </c>
      <c r="H787" s="20"/>
      <c r="I787" s="20">
        <v>9.2397786717931002E-2</v>
      </c>
      <c r="J787" s="20">
        <v>2.2692674219453701E-2</v>
      </c>
      <c r="K787" s="20">
        <v>6.9705112498477301E-2</v>
      </c>
      <c r="L787" s="20">
        <v>2.36848783900011E-2</v>
      </c>
      <c r="M787" s="20">
        <v>0.11608266510793211</v>
      </c>
      <c r="N787" s="20">
        <v>83505</v>
      </c>
    </row>
    <row r="788" spans="1:14" x14ac:dyDescent="0.25">
      <c r="A788" s="20" t="str">
        <f t="shared" si="19"/>
        <v>485PESSIMISTIC_10</v>
      </c>
      <c r="B788" s="20">
        <v>8.1741316879521472E+24</v>
      </c>
      <c r="C788" s="20">
        <v>48</v>
      </c>
      <c r="D788" s="20">
        <v>5</v>
      </c>
      <c r="E788" s="20">
        <v>2001</v>
      </c>
      <c r="F788" s="20" t="s">
        <v>19</v>
      </c>
      <c r="G788" s="20" t="s">
        <v>20</v>
      </c>
      <c r="H788" s="20"/>
      <c r="I788" s="20">
        <v>3.3888271580983599E-2</v>
      </c>
      <c r="J788" s="20">
        <v>1.6479550266314799E-2</v>
      </c>
      <c r="K788" s="20">
        <v>1.7408721314668699E-2</v>
      </c>
      <c r="L788" s="20">
        <v>1.64438126421101E-2</v>
      </c>
      <c r="M788" s="20">
        <v>5.0332084223093695E-2</v>
      </c>
      <c r="N788" s="20">
        <v>252000</v>
      </c>
    </row>
    <row r="789" spans="1:14" x14ac:dyDescent="0.25">
      <c r="A789" s="20" t="str">
        <f t="shared" si="19"/>
        <v>485NEUTRAL</v>
      </c>
      <c r="B789" s="20">
        <v>2.6124557542635323E+26</v>
      </c>
      <c r="C789" s="20">
        <v>48</v>
      </c>
      <c r="D789" s="20">
        <v>5</v>
      </c>
      <c r="E789" s="20">
        <v>4001</v>
      </c>
      <c r="F789" s="20" t="s">
        <v>21</v>
      </c>
      <c r="G789" s="20" t="s">
        <v>20</v>
      </c>
      <c r="H789" s="20"/>
      <c r="I789" s="20">
        <v>5.76277035394126E-2</v>
      </c>
      <c r="J789" s="20">
        <v>2.00656702888941E-2</v>
      </c>
      <c r="K789" s="20">
        <v>3.7562033250518399E-2</v>
      </c>
      <c r="L789" s="20">
        <v>1.9526183514349701E-2</v>
      </c>
      <c r="M789" s="20">
        <v>7.7153887053762304E-2</v>
      </c>
      <c r="N789" s="20">
        <v>252000</v>
      </c>
    </row>
    <row r="790" spans="1:14" x14ac:dyDescent="0.25">
      <c r="A790" s="20" t="str">
        <f t="shared" si="19"/>
        <v>485OPTIMISTIC_90</v>
      </c>
      <c r="B790" s="20">
        <v>1.9830073353489479E+27</v>
      </c>
      <c r="C790" s="20">
        <v>48</v>
      </c>
      <c r="D790" s="20">
        <v>5</v>
      </c>
      <c r="E790" s="20">
        <v>6001</v>
      </c>
      <c r="F790" s="20" t="s">
        <v>22</v>
      </c>
      <c r="G790" s="20" t="s">
        <v>20</v>
      </c>
      <c r="H790" s="20"/>
      <c r="I790" s="20">
        <v>9.1367715515376896E-2</v>
      </c>
      <c r="J790" s="20">
        <v>2.41685279297294E-2</v>
      </c>
      <c r="K790" s="20">
        <v>6.7199187585647399E-2</v>
      </c>
      <c r="L790" s="20">
        <v>2.3741433370770001E-2</v>
      </c>
      <c r="M790" s="20">
        <v>0.1151091488861469</v>
      </c>
      <c r="N790" s="20">
        <v>252000</v>
      </c>
    </row>
    <row r="791" spans="1:14" x14ac:dyDescent="0.25">
      <c r="A791" s="20" t="str">
        <f t="shared" si="19"/>
        <v>482PESSIMISTIC_10</v>
      </c>
      <c r="B791" s="20">
        <v>9225218304</v>
      </c>
      <c r="C791" s="20">
        <v>48</v>
      </c>
      <c r="D791" s="20">
        <v>2</v>
      </c>
      <c r="E791" s="20">
        <v>2001</v>
      </c>
      <c r="F791" s="20" t="s">
        <v>19</v>
      </c>
      <c r="G791" s="20" t="s">
        <v>20</v>
      </c>
      <c r="H791" s="20"/>
      <c r="I791" s="20">
        <v>6.2521651413089902E-3</v>
      </c>
      <c r="J791" s="20">
        <v>1.6074632281077601E-2</v>
      </c>
      <c r="K791" s="20">
        <v>-9.8224671397686408E-3</v>
      </c>
      <c r="L791" s="20">
        <v>1.2986903191444601E-2</v>
      </c>
      <c r="M791" s="20">
        <v>1.923906833275359E-2</v>
      </c>
      <c r="N791" s="20">
        <v>451038</v>
      </c>
    </row>
    <row r="792" spans="1:14" x14ac:dyDescent="0.25">
      <c r="A792" s="20" t="str">
        <f t="shared" si="19"/>
        <v>482NEUTRAL</v>
      </c>
      <c r="B792" s="20">
        <v>36882434304</v>
      </c>
      <c r="C792" s="20">
        <v>48</v>
      </c>
      <c r="D792" s="20">
        <v>2</v>
      </c>
      <c r="E792" s="20">
        <v>4001</v>
      </c>
      <c r="F792" s="20" t="s">
        <v>21</v>
      </c>
      <c r="G792" s="20" t="s">
        <v>20</v>
      </c>
      <c r="H792" s="20"/>
      <c r="I792" s="20">
        <v>1.5299197056668001E-2</v>
      </c>
      <c r="J792" s="20">
        <v>2.1153962014908299E-2</v>
      </c>
      <c r="K792" s="20">
        <v>-5.8547649582403301E-3</v>
      </c>
      <c r="L792" s="20">
        <v>1.4001157320863499E-2</v>
      </c>
      <c r="M792" s="20">
        <v>2.93003543775315E-2</v>
      </c>
      <c r="N792" s="20">
        <v>451038</v>
      </c>
    </row>
    <row r="793" spans="1:14" x14ac:dyDescent="0.25">
      <c r="A793" s="20" t="str">
        <f t="shared" si="19"/>
        <v>482OPTIMISTIC_90</v>
      </c>
      <c r="B793" s="20">
        <v>82971650304</v>
      </c>
      <c r="C793" s="20">
        <v>48</v>
      </c>
      <c r="D793" s="20">
        <v>2</v>
      </c>
      <c r="E793" s="20">
        <v>6001</v>
      </c>
      <c r="F793" s="20" t="s">
        <v>22</v>
      </c>
      <c r="G793" s="20" t="s">
        <v>20</v>
      </c>
      <c r="H793" s="20"/>
      <c r="I793" s="20">
        <v>2.6398589894272E-2</v>
      </c>
      <c r="J793" s="20">
        <v>2.4740452780318299E-2</v>
      </c>
      <c r="K793" s="20">
        <v>1.6581371139536801E-3</v>
      </c>
      <c r="L793" s="20">
        <v>1.5356625398715001E-2</v>
      </c>
      <c r="M793" s="20">
        <v>4.1755215292987001E-2</v>
      </c>
      <c r="N793" s="20">
        <v>451038</v>
      </c>
    </row>
    <row r="794" spans="1:14" x14ac:dyDescent="0.25">
      <c r="A794" s="20" t="str">
        <f t="shared" si="19"/>
        <v>484PESSIMISTIC_10</v>
      </c>
      <c r="B794" s="20">
        <v>8.5104652756456636E+19</v>
      </c>
      <c r="C794" s="20">
        <v>48</v>
      </c>
      <c r="D794" s="20">
        <v>4</v>
      </c>
      <c r="E794" s="20">
        <v>2001</v>
      </c>
      <c r="F794" s="20" t="s">
        <v>19</v>
      </c>
      <c r="G794" s="20" t="s">
        <v>20</v>
      </c>
      <c r="H794" s="20"/>
      <c r="I794" s="20">
        <v>2.7666914872985501E-2</v>
      </c>
      <c r="J794" s="20">
        <v>1.7195177689860199E-2</v>
      </c>
      <c r="K794" s="20">
        <v>1.04717371831253E-2</v>
      </c>
      <c r="L794" s="20">
        <v>1.5715901727363299E-2</v>
      </c>
      <c r="M794" s="20">
        <v>4.3382816600348803E-2</v>
      </c>
      <c r="N794" s="20">
        <v>935247</v>
      </c>
    </row>
    <row r="795" spans="1:14" x14ac:dyDescent="0.25">
      <c r="A795" s="20" t="str">
        <f t="shared" si="19"/>
        <v>484NEUTRAL</v>
      </c>
      <c r="B795" s="20">
        <v>1.3603139601888759E+21</v>
      </c>
      <c r="C795" s="20">
        <v>48</v>
      </c>
      <c r="D795" s="20">
        <v>4</v>
      </c>
      <c r="E795" s="20">
        <v>4001</v>
      </c>
      <c r="F795" s="20" t="s">
        <v>21</v>
      </c>
      <c r="G795" s="20" t="s">
        <v>20</v>
      </c>
      <c r="H795" s="20"/>
      <c r="I795" s="20">
        <v>4.5991606823342301E-2</v>
      </c>
      <c r="J795" s="20">
        <v>2.0917137821321902E-2</v>
      </c>
      <c r="K795" s="20">
        <v>2.5074469002020299E-2</v>
      </c>
      <c r="L795" s="20">
        <v>1.79878682708773E-2</v>
      </c>
      <c r="M795" s="20">
        <v>6.3979475094219598E-2</v>
      </c>
      <c r="N795" s="20">
        <v>935247</v>
      </c>
    </row>
    <row r="796" spans="1:14" x14ac:dyDescent="0.25">
      <c r="A796" s="20" t="str">
        <f t="shared" si="19"/>
        <v>484OPTIMISTIC_90</v>
      </c>
      <c r="B796" s="20">
        <v>6.8842947541692632E+21</v>
      </c>
      <c r="C796" s="20">
        <v>48</v>
      </c>
      <c r="D796" s="20">
        <v>4</v>
      </c>
      <c r="E796" s="20">
        <v>6001</v>
      </c>
      <c r="F796" s="20" t="s">
        <v>22</v>
      </c>
      <c r="G796" s="20" t="s">
        <v>20</v>
      </c>
      <c r="H796" s="20"/>
      <c r="I796" s="20">
        <v>7.1143914873460196E-2</v>
      </c>
      <c r="J796" s="20">
        <v>2.3792938304239002E-2</v>
      </c>
      <c r="K796" s="20">
        <v>4.7350976569221201E-2</v>
      </c>
      <c r="L796" s="20">
        <v>2.1140737864625801E-2</v>
      </c>
      <c r="M796" s="20">
        <v>9.2284652738086004E-2</v>
      </c>
      <c r="N796" s="20">
        <v>935247</v>
      </c>
    </row>
    <row r="797" spans="1:14" x14ac:dyDescent="0.25">
      <c r="A797" s="20" t="str">
        <f t="shared" si="19"/>
        <v>483PESSIMISTIC_10</v>
      </c>
      <c r="B797" s="20">
        <v>886063767662592</v>
      </c>
      <c r="C797" s="20">
        <v>48</v>
      </c>
      <c r="D797" s="20">
        <v>3</v>
      </c>
      <c r="E797" s="20">
        <v>2001</v>
      </c>
      <c r="F797" s="20" t="s">
        <v>19</v>
      </c>
      <c r="G797" s="20" t="s">
        <v>20</v>
      </c>
      <c r="H797" s="20"/>
      <c r="I797" s="20">
        <v>1.5318073756983699E-2</v>
      </c>
      <c r="J797" s="20">
        <v>1.7577401610674399E-2</v>
      </c>
      <c r="K797" s="20">
        <v>-2.2593278536906501E-3</v>
      </c>
      <c r="L797" s="20">
        <v>1.40417938863267E-2</v>
      </c>
      <c r="M797" s="20">
        <v>2.9359867643310399E-2</v>
      </c>
      <c r="N797" s="20">
        <v>1387329</v>
      </c>
    </row>
    <row r="798" spans="1:14" x14ac:dyDescent="0.25">
      <c r="A798" s="20" t="str">
        <f t="shared" si="19"/>
        <v>483NEUTRAL</v>
      </c>
      <c r="B798" s="20">
        <v>7083197743214592</v>
      </c>
      <c r="C798" s="20">
        <v>48</v>
      </c>
      <c r="D798" s="20">
        <v>3</v>
      </c>
      <c r="E798" s="20">
        <v>4001</v>
      </c>
      <c r="F798" s="20" t="s">
        <v>21</v>
      </c>
      <c r="G798" s="20" t="s">
        <v>20</v>
      </c>
      <c r="H798" s="20"/>
      <c r="I798" s="20">
        <v>2.80737085808919E-2</v>
      </c>
      <c r="J798" s="20">
        <v>2.0894687474670701E-2</v>
      </c>
      <c r="K798" s="20">
        <v>7.1790211062212599E-3</v>
      </c>
      <c r="L798" s="20">
        <v>1.5618377712393199E-2</v>
      </c>
      <c r="M798" s="20">
        <v>4.3692086293285096E-2</v>
      </c>
      <c r="N798" s="20">
        <v>1387329</v>
      </c>
    </row>
    <row r="799" spans="1:14" x14ac:dyDescent="0.25">
      <c r="A799" s="20" t="str">
        <f t="shared" si="19"/>
        <v>483OPTIMISTIC_90</v>
      </c>
      <c r="B799" s="20">
        <v>2.3899817926766592E+16</v>
      </c>
      <c r="C799" s="20">
        <v>48</v>
      </c>
      <c r="D799" s="20">
        <v>3</v>
      </c>
      <c r="E799" s="20">
        <v>6001</v>
      </c>
      <c r="F799" s="20" t="s">
        <v>22</v>
      </c>
      <c r="G799" s="20" t="s">
        <v>20</v>
      </c>
      <c r="H799" s="20"/>
      <c r="I799" s="20">
        <v>4.4806040323708198E-2</v>
      </c>
      <c r="J799" s="20">
        <v>2.3547704007060102E-2</v>
      </c>
      <c r="K799" s="20">
        <v>2.1258336316647999E-2</v>
      </c>
      <c r="L799" s="20">
        <v>1.7718132783866001E-2</v>
      </c>
      <c r="M799" s="20">
        <v>6.2524173107574202E-2</v>
      </c>
      <c r="N799" s="20">
        <v>1387329</v>
      </c>
    </row>
    <row r="800" spans="1:14" x14ac:dyDescent="0.25">
      <c r="A800" s="20" t="str">
        <f t="shared" si="19"/>
        <v>491PESSIMISTIC_10</v>
      </c>
      <c r="B800" s="20">
        <v>98049</v>
      </c>
      <c r="C800" s="20">
        <v>49</v>
      </c>
      <c r="D800" s="20">
        <v>1</v>
      </c>
      <c r="E800" s="20">
        <v>2001</v>
      </c>
      <c r="F800" s="20" t="s">
        <v>19</v>
      </c>
      <c r="G800" s="20" t="s">
        <v>20</v>
      </c>
      <c r="H800" s="20"/>
      <c r="I800" s="21">
        <v>3.61651036898891E-4</v>
      </c>
      <c r="J800" s="20">
        <v>1.48370412184286E-2</v>
      </c>
      <c r="K800" s="20">
        <v>-1.44753901815297E-2</v>
      </c>
      <c r="L800" s="20">
        <v>1.2464028149471101E-2</v>
      </c>
      <c r="M800" s="20">
        <v>1.2825679186369992E-2</v>
      </c>
      <c r="N800" s="20">
        <v>366</v>
      </c>
    </row>
    <row r="801" spans="1:14" x14ac:dyDescent="0.25">
      <c r="A801" s="20" t="str">
        <f t="shared" si="19"/>
        <v>491NEUTRAL</v>
      </c>
      <c r="B801" s="20">
        <v>196049</v>
      </c>
      <c r="C801" s="20">
        <v>49</v>
      </c>
      <c r="D801" s="20">
        <v>1</v>
      </c>
      <c r="E801" s="20">
        <v>4001</v>
      </c>
      <c r="F801" s="20" t="s">
        <v>21</v>
      </c>
      <c r="G801" s="20" t="s">
        <v>20</v>
      </c>
      <c r="H801" s="20"/>
      <c r="I801" s="20">
        <v>1.43063360728108E-2</v>
      </c>
      <c r="J801" s="20">
        <v>2.77087535482889E-2</v>
      </c>
      <c r="K801" s="20">
        <v>-1.3402417475478099E-2</v>
      </c>
      <c r="L801" s="20">
        <v>1.3805329821693101E-2</v>
      </c>
      <c r="M801" s="20">
        <v>2.8111665894503902E-2</v>
      </c>
      <c r="N801" s="20">
        <v>366</v>
      </c>
    </row>
    <row r="802" spans="1:14" x14ac:dyDescent="0.25">
      <c r="A802" s="20" t="str">
        <f t="shared" si="19"/>
        <v>491OPTIMISTIC_90</v>
      </c>
      <c r="B802" s="20">
        <v>294049</v>
      </c>
      <c r="C802" s="20">
        <v>49</v>
      </c>
      <c r="D802" s="20">
        <v>1</v>
      </c>
      <c r="E802" s="20">
        <v>6001</v>
      </c>
      <c r="F802" s="20" t="s">
        <v>22</v>
      </c>
      <c r="G802" s="20" t="s">
        <v>20</v>
      </c>
      <c r="H802" s="20"/>
      <c r="I802" s="20">
        <v>2.58848756045158E-2</v>
      </c>
      <c r="J802" s="20">
        <v>2.8950945389372301E-2</v>
      </c>
      <c r="K802" s="20">
        <v>-3.0660697848565702E-3</v>
      </c>
      <c r="L802" s="20">
        <v>1.53243730542988E-2</v>
      </c>
      <c r="M802" s="20">
        <v>4.1209248658814604E-2</v>
      </c>
      <c r="N802" s="20">
        <v>366</v>
      </c>
    </row>
    <row r="803" spans="1:14" x14ac:dyDescent="0.25">
      <c r="A803" s="20" t="str">
        <f t="shared" si="19"/>
        <v>497PESSIMISTIC_10</v>
      </c>
      <c r="B803" s="20">
        <v>8.7116853407208191E+34</v>
      </c>
      <c r="C803" s="20">
        <v>49</v>
      </c>
      <c r="D803" s="20">
        <v>7</v>
      </c>
      <c r="E803" s="20">
        <v>2001</v>
      </c>
      <c r="F803" s="20" t="s">
        <v>19</v>
      </c>
      <c r="G803" s="20" t="s">
        <v>20</v>
      </c>
      <c r="H803" s="20"/>
      <c r="I803" s="20">
        <v>4.4932862939114498E-2</v>
      </c>
      <c r="J803" s="20">
        <v>1.6459354155777799E-2</v>
      </c>
      <c r="K803" s="20">
        <v>2.8473508783336699E-2</v>
      </c>
      <c r="L803" s="20">
        <v>1.77901643274639E-2</v>
      </c>
      <c r="M803" s="20">
        <v>6.2723027266578399E-2</v>
      </c>
      <c r="N803" s="20">
        <v>5888</v>
      </c>
    </row>
    <row r="804" spans="1:14" x14ac:dyDescent="0.25">
      <c r="A804" s="20" t="str">
        <f t="shared" si="19"/>
        <v>497NEUTRAL</v>
      </c>
      <c r="B804" s="20">
        <v>1.11314674280901E+37</v>
      </c>
      <c r="C804" s="20">
        <v>49</v>
      </c>
      <c r="D804" s="20">
        <v>7</v>
      </c>
      <c r="E804" s="20">
        <v>4001</v>
      </c>
      <c r="F804" s="20" t="s">
        <v>21</v>
      </c>
      <c r="G804" s="20" t="s">
        <v>20</v>
      </c>
      <c r="H804" s="20"/>
      <c r="I804" s="20">
        <v>6.6388217485180201E-2</v>
      </c>
      <c r="J804" s="20">
        <v>1.60863883536288E-2</v>
      </c>
      <c r="K804" s="20">
        <v>5.0301829131551297E-2</v>
      </c>
      <c r="L804" s="20">
        <v>2.0423586043012198E-2</v>
      </c>
      <c r="M804" s="20">
        <v>8.6811803528192399E-2</v>
      </c>
      <c r="N804" s="20">
        <v>5888</v>
      </c>
    </row>
    <row r="805" spans="1:14" x14ac:dyDescent="0.25">
      <c r="A805" s="20" t="str">
        <f t="shared" si="19"/>
        <v>497OPTIMISTIC_90</v>
      </c>
      <c r="B805" s="20">
        <v>1.9008066713274979E+38</v>
      </c>
      <c r="C805" s="20">
        <v>49</v>
      </c>
      <c r="D805" s="20">
        <v>7</v>
      </c>
      <c r="E805" s="20">
        <v>6001</v>
      </c>
      <c r="F805" s="20" t="s">
        <v>22</v>
      </c>
      <c r="G805" s="20" t="s">
        <v>20</v>
      </c>
      <c r="H805" s="20"/>
      <c r="I805" s="20">
        <v>8.6312656170045299E-2</v>
      </c>
      <c r="J805" s="20">
        <v>1.69125965887897E-2</v>
      </c>
      <c r="K805" s="20">
        <v>6.9400059581255599E-2</v>
      </c>
      <c r="L805" s="20">
        <v>2.2839860640295799E-2</v>
      </c>
      <c r="M805" s="20">
        <v>0.1091525168103411</v>
      </c>
      <c r="N805" s="20">
        <v>5888</v>
      </c>
    </row>
    <row r="806" spans="1:14" x14ac:dyDescent="0.25">
      <c r="A806" s="20" t="str">
        <f t="shared" si="19"/>
        <v>496PESSIMISTIC_10</v>
      </c>
      <c r="B806" s="20">
        <v>8.8850323213095681E+29</v>
      </c>
      <c r="C806" s="20">
        <v>49</v>
      </c>
      <c r="D806" s="20">
        <v>6</v>
      </c>
      <c r="E806" s="20">
        <v>2001</v>
      </c>
      <c r="F806" s="20" t="s">
        <v>19</v>
      </c>
      <c r="G806" s="20" t="s">
        <v>20</v>
      </c>
      <c r="H806" s="20"/>
      <c r="I806" s="20">
        <v>3.6769236913359399E-2</v>
      </c>
      <c r="J806" s="20">
        <v>1.65273223900466E-2</v>
      </c>
      <c r="K806" s="20">
        <v>2.0241914523312799E-2</v>
      </c>
      <c r="L806" s="20">
        <v>1.6729542593779002E-2</v>
      </c>
      <c r="M806" s="20">
        <v>5.3498779507138397E-2</v>
      </c>
      <c r="N806" s="20">
        <v>55670</v>
      </c>
    </row>
    <row r="807" spans="1:14" x14ac:dyDescent="0.25">
      <c r="A807" s="20" t="str">
        <f t="shared" si="19"/>
        <v>496NEUTRAL</v>
      </c>
      <c r="B807" s="20">
        <v>5.6779006412121969E+31</v>
      </c>
      <c r="C807" s="20">
        <v>49</v>
      </c>
      <c r="D807" s="20">
        <v>6</v>
      </c>
      <c r="E807" s="20">
        <v>4001</v>
      </c>
      <c r="F807" s="20" t="s">
        <v>21</v>
      </c>
      <c r="G807" s="20" t="s">
        <v>20</v>
      </c>
      <c r="H807" s="20"/>
      <c r="I807" s="20">
        <v>5.5807247549266997E-2</v>
      </c>
      <c r="J807" s="20">
        <v>1.6918739418818302E-2</v>
      </c>
      <c r="K807" s="20">
        <v>3.8888508130448599E-2</v>
      </c>
      <c r="L807" s="20">
        <v>1.91845281125296E-2</v>
      </c>
      <c r="M807" s="20">
        <v>7.49917756617966E-2</v>
      </c>
      <c r="N807" s="20">
        <v>55670</v>
      </c>
    </row>
    <row r="808" spans="1:14" x14ac:dyDescent="0.25">
      <c r="A808" s="20" t="str">
        <f t="shared" si="19"/>
        <v>496OPTIMISTIC_90</v>
      </c>
      <c r="B808" s="20">
        <v>6.464251438799309E+32</v>
      </c>
      <c r="C808" s="20">
        <v>49</v>
      </c>
      <c r="D808" s="20">
        <v>6</v>
      </c>
      <c r="E808" s="20">
        <v>6001</v>
      </c>
      <c r="F808" s="20" t="s">
        <v>22</v>
      </c>
      <c r="G808" s="20" t="s">
        <v>20</v>
      </c>
      <c r="H808" s="20"/>
      <c r="I808" s="20">
        <v>9.1686126339901503E-2</v>
      </c>
      <c r="J808" s="20">
        <v>2.25297032655273E-2</v>
      </c>
      <c r="K808" s="20">
        <v>6.9156423074374196E-2</v>
      </c>
      <c r="L808" s="20">
        <v>2.37138052975088E-2</v>
      </c>
      <c r="M808" s="20">
        <v>0.1153999316374103</v>
      </c>
      <c r="N808" s="20">
        <v>55670</v>
      </c>
    </row>
    <row r="809" spans="1:14" x14ac:dyDescent="0.25">
      <c r="A809" s="20" t="str">
        <f t="shared" si="19"/>
        <v>495PESSIMISTIC_10</v>
      </c>
      <c r="B809" s="20">
        <v>9.0618285972417546E+24</v>
      </c>
      <c r="C809" s="20">
        <v>49</v>
      </c>
      <c r="D809" s="20">
        <v>5</v>
      </c>
      <c r="E809" s="20">
        <v>2001</v>
      </c>
      <c r="F809" s="20" t="s">
        <v>19</v>
      </c>
      <c r="G809" s="20" t="s">
        <v>20</v>
      </c>
      <c r="H809" s="20"/>
      <c r="I809" s="20">
        <v>3.3970888291814598E-2</v>
      </c>
      <c r="J809" s="20">
        <v>1.65704507299568E-2</v>
      </c>
      <c r="K809" s="20">
        <v>1.74004375618577E-2</v>
      </c>
      <c r="L809" s="20">
        <v>1.64963474147919E-2</v>
      </c>
      <c r="M809" s="20">
        <v>5.0467235706606495E-2</v>
      </c>
      <c r="N809" s="20">
        <v>168000</v>
      </c>
    </row>
    <row r="810" spans="1:14" x14ac:dyDescent="0.25">
      <c r="A810" s="20" t="str">
        <f t="shared" si="19"/>
        <v>495NEUTRAL</v>
      </c>
      <c r="B810" s="20">
        <v>2.8961640412408106E+26</v>
      </c>
      <c r="C810" s="20">
        <v>49</v>
      </c>
      <c r="D810" s="20">
        <v>5</v>
      </c>
      <c r="E810" s="20">
        <v>4001</v>
      </c>
      <c r="F810" s="20" t="s">
        <v>21</v>
      </c>
      <c r="G810" s="20" t="s">
        <v>20</v>
      </c>
      <c r="H810" s="20"/>
      <c r="I810" s="20">
        <v>5.7512793913329502E-2</v>
      </c>
      <c r="J810" s="20">
        <v>1.9922865737893099E-2</v>
      </c>
      <c r="K810" s="20">
        <v>3.7589928175436299E-2</v>
      </c>
      <c r="L810" s="20">
        <v>1.95693708649269E-2</v>
      </c>
      <c r="M810" s="20">
        <v>7.7082164778256398E-2</v>
      </c>
      <c r="N810" s="20">
        <v>168000</v>
      </c>
    </row>
    <row r="811" spans="1:14" x14ac:dyDescent="0.25">
      <c r="A811" s="20" t="str">
        <f t="shared" si="19"/>
        <v>495OPTIMISTIC_90</v>
      </c>
      <c r="B811" s="20">
        <v>2.1983585860857573E+27</v>
      </c>
      <c r="C811" s="20">
        <v>49</v>
      </c>
      <c r="D811" s="20">
        <v>5</v>
      </c>
      <c r="E811" s="20">
        <v>6001</v>
      </c>
      <c r="F811" s="20" t="s">
        <v>22</v>
      </c>
      <c r="G811" s="20" t="s">
        <v>20</v>
      </c>
      <c r="H811" s="20"/>
      <c r="I811" s="20">
        <v>9.0925111729597705E-2</v>
      </c>
      <c r="J811" s="20">
        <v>2.4151713109809E-2</v>
      </c>
      <c r="K811" s="20">
        <v>6.6773398619788704E-2</v>
      </c>
      <c r="L811" s="20">
        <v>2.3742147547541202E-2</v>
      </c>
      <c r="M811" s="20">
        <v>0.1146672592771389</v>
      </c>
      <c r="N811" s="20">
        <v>168000</v>
      </c>
    </row>
    <row r="812" spans="1:14" x14ac:dyDescent="0.25">
      <c r="A812" s="20" t="str">
        <f t="shared" si="19"/>
        <v>492PESSIMISTIC_10</v>
      </c>
      <c r="B812" s="20">
        <v>9613606401</v>
      </c>
      <c r="C812" s="20">
        <v>49</v>
      </c>
      <c r="D812" s="20">
        <v>2</v>
      </c>
      <c r="E812" s="20">
        <v>2001</v>
      </c>
      <c r="F812" s="20" t="s">
        <v>19</v>
      </c>
      <c r="G812" s="20" t="s">
        <v>20</v>
      </c>
      <c r="H812" s="20"/>
      <c r="I812" s="20">
        <v>6.3267931030210802E-3</v>
      </c>
      <c r="J812" s="20">
        <v>1.6237541386069101E-2</v>
      </c>
      <c r="K812" s="20">
        <v>-9.9107482830480507E-3</v>
      </c>
      <c r="L812" s="20">
        <v>1.3005948714316901E-2</v>
      </c>
      <c r="M812" s="20">
        <v>1.9332741817337983E-2</v>
      </c>
      <c r="N812" s="20">
        <v>300692</v>
      </c>
    </row>
    <row r="813" spans="1:14" x14ac:dyDescent="0.25">
      <c r="A813" s="20" t="str">
        <f t="shared" si="19"/>
        <v>492NEUTRAL</v>
      </c>
      <c r="B813" s="20">
        <v>38435210401</v>
      </c>
      <c r="C813" s="20">
        <v>49</v>
      </c>
      <c r="D813" s="20">
        <v>2</v>
      </c>
      <c r="E813" s="20">
        <v>4001</v>
      </c>
      <c r="F813" s="20" t="s">
        <v>21</v>
      </c>
      <c r="G813" s="20" t="s">
        <v>20</v>
      </c>
      <c r="H813" s="20"/>
      <c r="I813" s="20">
        <v>1.5297032190413101E-2</v>
      </c>
      <c r="J813" s="20">
        <v>2.1112079339157701E-2</v>
      </c>
      <c r="K813" s="20">
        <v>-5.8150471487445898E-3</v>
      </c>
      <c r="L813" s="20">
        <v>1.4014925592761801E-2</v>
      </c>
      <c r="M813" s="20">
        <v>2.93119577831749E-2</v>
      </c>
      <c r="N813" s="20">
        <v>300692</v>
      </c>
    </row>
    <row r="814" spans="1:14" x14ac:dyDescent="0.25">
      <c r="A814" s="20" t="str">
        <f t="shared" si="19"/>
        <v>492OPTIMISTIC_90</v>
      </c>
      <c r="B814" s="20">
        <v>86464814401</v>
      </c>
      <c r="C814" s="20">
        <v>49</v>
      </c>
      <c r="D814" s="20">
        <v>2</v>
      </c>
      <c r="E814" s="20">
        <v>6001</v>
      </c>
      <c r="F814" s="20" t="s">
        <v>22</v>
      </c>
      <c r="G814" s="20" t="s">
        <v>20</v>
      </c>
      <c r="H814" s="20"/>
      <c r="I814" s="20">
        <v>2.6294145809764701E-2</v>
      </c>
      <c r="J814" s="20">
        <v>2.4621614569770099E-2</v>
      </c>
      <c r="K814" s="20">
        <v>1.6725312399945499E-3</v>
      </c>
      <c r="L814" s="20">
        <v>1.53570441869448E-2</v>
      </c>
      <c r="M814" s="20">
        <v>4.1651189996709498E-2</v>
      </c>
      <c r="N814" s="20">
        <v>300692</v>
      </c>
    </row>
    <row r="815" spans="1:14" x14ac:dyDescent="0.25">
      <c r="A815" s="20" t="str">
        <f t="shared" si="19"/>
        <v>494PESSIMISTIC_10</v>
      </c>
      <c r="B815" s="20">
        <v>9.2421428033348174E+19</v>
      </c>
      <c r="C815" s="20">
        <v>49</v>
      </c>
      <c r="D815" s="20">
        <v>4</v>
      </c>
      <c r="E815" s="20">
        <v>2001</v>
      </c>
      <c r="F815" s="20" t="s">
        <v>19</v>
      </c>
      <c r="G815" s="20" t="s">
        <v>20</v>
      </c>
      <c r="H815" s="20"/>
      <c r="I815" s="20">
        <v>2.7846030285801199E-2</v>
      </c>
      <c r="J815" s="20">
        <v>1.7264705471147002E-2</v>
      </c>
      <c r="K815" s="20">
        <v>1.05813248146542E-2</v>
      </c>
      <c r="L815" s="20">
        <v>1.5756455986111299E-2</v>
      </c>
      <c r="M815" s="20">
        <v>4.3602486271912502E-2</v>
      </c>
      <c r="N815" s="20">
        <v>623498</v>
      </c>
    </row>
    <row r="816" spans="1:14" x14ac:dyDescent="0.25">
      <c r="A816" s="20" t="str">
        <f t="shared" si="19"/>
        <v>494NEUTRAL</v>
      </c>
      <c r="B816" s="20">
        <v>1.4772653985691387E+21</v>
      </c>
      <c r="C816" s="20">
        <v>49</v>
      </c>
      <c r="D816" s="20">
        <v>4</v>
      </c>
      <c r="E816" s="20">
        <v>4001</v>
      </c>
      <c r="F816" s="20" t="s">
        <v>21</v>
      </c>
      <c r="G816" s="20" t="s">
        <v>20</v>
      </c>
      <c r="H816" s="20"/>
      <c r="I816" s="20">
        <v>4.6034200070336199E-2</v>
      </c>
      <c r="J816" s="20">
        <v>2.0915681454768999E-2</v>
      </c>
      <c r="K816" s="20">
        <v>2.51185186155671E-2</v>
      </c>
      <c r="L816" s="20">
        <v>1.8022391025443799E-2</v>
      </c>
      <c r="M816" s="20">
        <v>6.4056591095779991E-2</v>
      </c>
      <c r="N816" s="20">
        <v>623498</v>
      </c>
    </row>
    <row r="817" spans="1:14" x14ac:dyDescent="0.25">
      <c r="A817" s="20" t="str">
        <f t="shared" si="19"/>
        <v>494OPTIMISTIC_90</v>
      </c>
      <c r="B817" s="20">
        <v>7.476164129399377E+21</v>
      </c>
      <c r="C817" s="20">
        <v>49</v>
      </c>
      <c r="D817" s="20">
        <v>4</v>
      </c>
      <c r="E817" s="20">
        <v>6001</v>
      </c>
      <c r="F817" s="20" t="s">
        <v>22</v>
      </c>
      <c r="G817" s="20" t="s">
        <v>20</v>
      </c>
      <c r="H817" s="20"/>
      <c r="I817" s="20">
        <v>7.0923053057703606E-2</v>
      </c>
      <c r="J817" s="20">
        <v>2.3755014340588399E-2</v>
      </c>
      <c r="K817" s="20">
        <v>4.7168038717115099E-2</v>
      </c>
      <c r="L817" s="20">
        <v>2.11459608800495E-2</v>
      </c>
      <c r="M817" s="20">
        <v>9.2069013937753102E-2</v>
      </c>
      <c r="N817" s="20">
        <v>623498</v>
      </c>
    </row>
    <row r="818" spans="1:14" x14ac:dyDescent="0.25">
      <c r="A818" s="20" t="str">
        <f t="shared" si="19"/>
        <v>493PESSIMISTIC_10</v>
      </c>
      <c r="B818" s="20">
        <v>942604494011649</v>
      </c>
      <c r="C818" s="20">
        <v>49</v>
      </c>
      <c r="D818" s="20">
        <v>3</v>
      </c>
      <c r="E818" s="20">
        <v>2001</v>
      </c>
      <c r="F818" s="20" t="s">
        <v>19</v>
      </c>
      <c r="G818" s="20" t="s">
        <v>20</v>
      </c>
      <c r="H818" s="20"/>
      <c r="I818" s="20">
        <v>1.54026552976094E-2</v>
      </c>
      <c r="J818" s="20">
        <v>1.7696355254111298E-2</v>
      </c>
      <c r="K818" s="20">
        <v>-2.2936999565019698E-3</v>
      </c>
      <c r="L818" s="20">
        <v>1.40675158676579E-2</v>
      </c>
      <c r="M818" s="20">
        <v>2.94701711652673E-2</v>
      </c>
      <c r="N818" s="20">
        <v>924886</v>
      </c>
    </row>
    <row r="819" spans="1:14" x14ac:dyDescent="0.25">
      <c r="A819" s="20" t="str">
        <f t="shared" si="19"/>
        <v>493NEUTRAL</v>
      </c>
      <c r="B819" s="20">
        <v>7535184563905649</v>
      </c>
      <c r="C819" s="20">
        <v>49</v>
      </c>
      <c r="D819" s="20">
        <v>3</v>
      </c>
      <c r="E819" s="20">
        <v>4001</v>
      </c>
      <c r="F819" s="20" t="s">
        <v>21</v>
      </c>
      <c r="G819" s="20" t="s">
        <v>20</v>
      </c>
      <c r="H819" s="20"/>
      <c r="I819" s="20">
        <v>2.8099881629013401E-2</v>
      </c>
      <c r="J819" s="20">
        <v>2.0882061093018E-2</v>
      </c>
      <c r="K819" s="20">
        <v>7.2178205359953998E-3</v>
      </c>
      <c r="L819" s="20">
        <v>1.5639225335501699E-2</v>
      </c>
      <c r="M819" s="20">
        <v>4.37391069645151E-2</v>
      </c>
      <c r="N819" s="20">
        <v>924886</v>
      </c>
    </row>
    <row r="820" spans="1:14" x14ac:dyDescent="0.25">
      <c r="A820" s="20" t="str">
        <f t="shared" si="19"/>
        <v>493OPTIMISTIC_90</v>
      </c>
      <c r="B820" s="20">
        <v>2.5424892209799648E+16</v>
      </c>
      <c r="C820" s="20">
        <v>49</v>
      </c>
      <c r="D820" s="20">
        <v>3</v>
      </c>
      <c r="E820" s="20">
        <v>6001</v>
      </c>
      <c r="F820" s="20" t="s">
        <v>22</v>
      </c>
      <c r="G820" s="20" t="s">
        <v>20</v>
      </c>
      <c r="H820" s="20"/>
      <c r="I820" s="20">
        <v>4.46926473379076E-2</v>
      </c>
      <c r="J820" s="20">
        <v>2.34690506387671E-2</v>
      </c>
      <c r="K820" s="20">
        <v>2.12235966991405E-2</v>
      </c>
      <c r="L820" s="20">
        <v>1.7723376508262001E-2</v>
      </c>
      <c r="M820" s="20">
        <v>6.2416023846169601E-2</v>
      </c>
      <c r="N820" s="20">
        <v>924886</v>
      </c>
    </row>
    <row r="821" spans="1:14" x14ac:dyDescent="0.25">
      <c r="A821" s="20" t="str">
        <f t="shared" si="19"/>
        <v>501PESSIMISTIC_10</v>
      </c>
      <c r="B821" s="20">
        <v>100050</v>
      </c>
      <c r="C821" s="20">
        <v>50</v>
      </c>
      <c r="D821" s="20">
        <v>1</v>
      </c>
      <c r="E821" s="20">
        <v>2001</v>
      </c>
      <c r="F821" s="20" t="s">
        <v>19</v>
      </c>
      <c r="G821" s="20" t="s">
        <v>20</v>
      </c>
      <c r="H821" s="20"/>
      <c r="I821" s="21">
        <v>1.47293894919631E-4</v>
      </c>
      <c r="J821" s="20">
        <v>1.4427254642662E-2</v>
      </c>
      <c r="K821" s="20">
        <v>-1.4279960747742401E-2</v>
      </c>
      <c r="L821" s="20">
        <v>1.24091089241325E-2</v>
      </c>
      <c r="M821" s="20">
        <v>1.2556402819052131E-2</v>
      </c>
      <c r="N821" s="20">
        <v>183</v>
      </c>
    </row>
    <row r="822" spans="1:14" x14ac:dyDescent="0.25">
      <c r="A822" s="20" t="str">
        <f t="shared" si="19"/>
        <v>501NEUTRAL</v>
      </c>
      <c r="B822" s="20">
        <v>200050</v>
      </c>
      <c r="C822" s="20">
        <v>50</v>
      </c>
      <c r="D822" s="20">
        <v>1</v>
      </c>
      <c r="E822" s="20">
        <v>4001</v>
      </c>
      <c r="F822" s="20" t="s">
        <v>21</v>
      </c>
      <c r="G822" s="20" t="s">
        <v>20</v>
      </c>
      <c r="H822" s="20"/>
      <c r="I822" s="20">
        <v>1.4457554274012401E-2</v>
      </c>
      <c r="J822" s="20">
        <v>2.8152844372262901E-2</v>
      </c>
      <c r="K822" s="20">
        <v>-1.36952900982505E-2</v>
      </c>
      <c r="L822" s="20">
        <v>1.3839887916907099E-2</v>
      </c>
      <c r="M822" s="20">
        <v>2.8297442190919501E-2</v>
      </c>
      <c r="N822" s="20">
        <v>183</v>
      </c>
    </row>
    <row r="823" spans="1:14" x14ac:dyDescent="0.25">
      <c r="A823" s="20" t="str">
        <f t="shared" si="19"/>
        <v>501OPTIMISTIC_90</v>
      </c>
      <c r="B823" s="20">
        <v>300050</v>
      </c>
      <c r="C823" s="20">
        <v>50</v>
      </c>
      <c r="D823" s="20">
        <v>1</v>
      </c>
      <c r="E823" s="20">
        <v>6001</v>
      </c>
      <c r="F823" s="20" t="s">
        <v>22</v>
      </c>
      <c r="G823" s="20" t="s">
        <v>20</v>
      </c>
      <c r="H823" s="20"/>
      <c r="I823" s="20">
        <v>2.5649603823990601E-2</v>
      </c>
      <c r="J823" s="20">
        <v>2.8651858875888999E-2</v>
      </c>
      <c r="K823" s="20">
        <v>-3.0022550518984301E-3</v>
      </c>
      <c r="L823" s="20">
        <v>1.53135010300759E-2</v>
      </c>
      <c r="M823" s="20">
        <v>4.0963104854066498E-2</v>
      </c>
      <c r="N823" s="20">
        <v>183</v>
      </c>
    </row>
    <row r="824" spans="1:14" x14ac:dyDescent="0.25">
      <c r="A824" s="20" t="str">
        <f t="shared" si="19"/>
        <v>507PESSIMISTIC_10</v>
      </c>
      <c r="B824" s="20">
        <v>1.0035052543771882E+35</v>
      </c>
      <c r="C824" s="20">
        <v>50</v>
      </c>
      <c r="D824" s="20">
        <v>7</v>
      </c>
      <c r="E824" s="20">
        <v>2001</v>
      </c>
      <c r="F824" s="20" t="s">
        <v>19</v>
      </c>
      <c r="G824" s="20" t="s">
        <v>20</v>
      </c>
      <c r="H824" s="20"/>
      <c r="I824" s="20">
        <v>4.5226663859845702E-2</v>
      </c>
      <c r="J824" s="20">
        <v>1.8404394357546199E-2</v>
      </c>
      <c r="K824" s="20">
        <v>2.6822269502299399E-2</v>
      </c>
      <c r="L824" s="20">
        <v>1.78559586385512E-2</v>
      </c>
      <c r="M824" s="20">
        <v>6.3082622498396898E-2</v>
      </c>
      <c r="N824" s="20">
        <v>2944</v>
      </c>
    </row>
    <row r="825" spans="1:14" x14ac:dyDescent="0.25">
      <c r="A825" s="20" t="str">
        <f t="shared" si="19"/>
        <v>507NEUTRAL</v>
      </c>
      <c r="B825" s="20">
        <v>1.2822416807001751E+37</v>
      </c>
      <c r="C825" s="20">
        <v>50</v>
      </c>
      <c r="D825" s="20">
        <v>7</v>
      </c>
      <c r="E825" s="20">
        <v>4001</v>
      </c>
      <c r="F825" s="20" t="s">
        <v>21</v>
      </c>
      <c r="G825" s="20" t="s">
        <v>20</v>
      </c>
      <c r="H825" s="20"/>
      <c r="I825" s="20">
        <v>6.63959195893324E-2</v>
      </c>
      <c r="J825" s="20">
        <v>1.64016679923157E-2</v>
      </c>
      <c r="K825" s="20">
        <v>4.9994251597016599E-2</v>
      </c>
      <c r="L825" s="20">
        <v>2.0527809380344701E-2</v>
      </c>
      <c r="M825" s="20">
        <v>8.6923728969677094E-2</v>
      </c>
      <c r="N825" s="20">
        <v>2944</v>
      </c>
    </row>
    <row r="826" spans="1:14" x14ac:dyDescent="0.25">
      <c r="A826" s="20" t="str">
        <f t="shared" si="19"/>
        <v>507OPTIMISTIC_90</v>
      </c>
      <c r="B826" s="20">
        <v>2.1895527761044342E+38</v>
      </c>
      <c r="C826" s="20">
        <v>50</v>
      </c>
      <c r="D826" s="20">
        <v>7</v>
      </c>
      <c r="E826" s="20">
        <v>6001</v>
      </c>
      <c r="F826" s="20" t="s">
        <v>22</v>
      </c>
      <c r="G826" s="20" t="s">
        <v>20</v>
      </c>
      <c r="H826" s="20"/>
      <c r="I826" s="20">
        <v>8.4893309525939195E-2</v>
      </c>
      <c r="J826" s="20">
        <v>1.69061186526255E-2</v>
      </c>
      <c r="K826" s="20">
        <v>6.7987190873313605E-2</v>
      </c>
      <c r="L826" s="20">
        <v>2.2942193253081399E-2</v>
      </c>
      <c r="M826" s="20">
        <v>0.1078355027790206</v>
      </c>
      <c r="N826" s="20">
        <v>2944</v>
      </c>
    </row>
    <row r="827" spans="1:14" x14ac:dyDescent="0.25">
      <c r="A827" s="20" t="str">
        <f t="shared" si="19"/>
        <v>506PESSIMISTIC_10</v>
      </c>
      <c r="B827" s="20">
        <v>1.0030037525009377E+30</v>
      </c>
      <c r="C827" s="20">
        <v>50</v>
      </c>
      <c r="D827" s="20">
        <v>6</v>
      </c>
      <c r="E827" s="20">
        <v>2001</v>
      </c>
      <c r="F827" s="20" t="s">
        <v>19</v>
      </c>
      <c r="G827" s="20" t="s">
        <v>20</v>
      </c>
      <c r="H827" s="20"/>
      <c r="I827" s="20">
        <v>3.6818467255576602E-2</v>
      </c>
      <c r="J827" s="20">
        <v>1.6660079593635101E-2</v>
      </c>
      <c r="K827" s="20">
        <v>2.0158387661941501E-2</v>
      </c>
      <c r="L827" s="20">
        <v>1.6817319091317E-2</v>
      </c>
      <c r="M827" s="20">
        <v>5.3635786346893602E-2</v>
      </c>
      <c r="N827" s="20">
        <v>27835</v>
      </c>
    </row>
    <row r="828" spans="1:14" x14ac:dyDescent="0.25">
      <c r="A828" s="20" t="str">
        <f t="shared" si="19"/>
        <v>506NEUTRAL</v>
      </c>
      <c r="B828" s="20">
        <v>6.4096060020003755E+31</v>
      </c>
      <c r="C828" s="20">
        <v>50</v>
      </c>
      <c r="D828" s="20">
        <v>6</v>
      </c>
      <c r="E828" s="20">
        <v>4001</v>
      </c>
      <c r="F828" s="20" t="s">
        <v>21</v>
      </c>
      <c r="G828" s="20" t="s">
        <v>20</v>
      </c>
      <c r="H828" s="20"/>
      <c r="I828" s="20">
        <v>5.55980336973678E-2</v>
      </c>
      <c r="J828" s="20">
        <v>1.7049720082016499E-2</v>
      </c>
      <c r="K828" s="20">
        <v>3.8548313615351201E-2</v>
      </c>
      <c r="L828" s="20">
        <v>1.9273856488682298E-2</v>
      </c>
      <c r="M828" s="20">
        <v>7.4871890186050102E-2</v>
      </c>
      <c r="N828" s="20">
        <v>27835</v>
      </c>
    </row>
    <row r="829" spans="1:14" x14ac:dyDescent="0.25">
      <c r="A829" s="20" t="str">
        <f t="shared" si="19"/>
        <v>506OPTIMISTIC_90</v>
      </c>
      <c r="B829" s="20">
        <v>7.2972930381750843E+32</v>
      </c>
      <c r="C829" s="20">
        <v>50</v>
      </c>
      <c r="D829" s="20">
        <v>6</v>
      </c>
      <c r="E829" s="20">
        <v>6001</v>
      </c>
      <c r="F829" s="20" t="s">
        <v>22</v>
      </c>
      <c r="G829" s="20" t="s">
        <v>20</v>
      </c>
      <c r="H829" s="20"/>
      <c r="I829" s="20">
        <v>9.0613088408664402E-2</v>
      </c>
      <c r="J829" s="20">
        <v>2.2006943644121198E-2</v>
      </c>
      <c r="K829" s="20">
        <v>6.8606144764543103E-2</v>
      </c>
      <c r="L829" s="20">
        <v>2.3828056566555501E-2</v>
      </c>
      <c r="M829" s="20">
        <v>0.1144411449752199</v>
      </c>
      <c r="N829" s="20">
        <v>27835</v>
      </c>
    </row>
    <row r="830" spans="1:14" x14ac:dyDescent="0.25">
      <c r="A830" s="20" t="str">
        <f t="shared" si="19"/>
        <v>505PESSIMISTIC_10</v>
      </c>
      <c r="B830" s="20">
        <v>1.0025025012503125E+25</v>
      </c>
      <c r="C830" s="20">
        <v>50</v>
      </c>
      <c r="D830" s="20">
        <v>5</v>
      </c>
      <c r="E830" s="20">
        <v>2001</v>
      </c>
      <c r="F830" s="20" t="s">
        <v>19</v>
      </c>
      <c r="G830" s="20" t="s">
        <v>20</v>
      </c>
      <c r="H830" s="20"/>
      <c r="I830" s="20">
        <v>3.4115868454530102E-2</v>
      </c>
      <c r="J830" s="20">
        <v>1.66732607495052E-2</v>
      </c>
      <c r="K830" s="20">
        <v>1.7442607705024898E-2</v>
      </c>
      <c r="L830" s="20">
        <v>1.6528399673134998E-2</v>
      </c>
      <c r="M830" s="20">
        <v>5.06442681276651E-2</v>
      </c>
      <c r="N830" s="20">
        <v>84000</v>
      </c>
    </row>
    <row r="831" spans="1:14" x14ac:dyDescent="0.25">
      <c r="A831" s="20" t="str">
        <f t="shared" si="19"/>
        <v>505NEUTRAL</v>
      </c>
      <c r="B831" s="20">
        <v>3.2040020005000627E+26</v>
      </c>
      <c r="C831" s="20">
        <v>50</v>
      </c>
      <c r="D831" s="20">
        <v>5</v>
      </c>
      <c r="E831" s="20">
        <v>4001</v>
      </c>
      <c r="F831" s="20" t="s">
        <v>21</v>
      </c>
      <c r="G831" s="20" t="s">
        <v>20</v>
      </c>
      <c r="H831" s="20"/>
      <c r="I831" s="20">
        <v>5.7373889023646797E-2</v>
      </c>
      <c r="J831" s="20">
        <v>1.9732391932966799E-2</v>
      </c>
      <c r="K831" s="20">
        <v>3.7641497090679897E-2</v>
      </c>
      <c r="L831" s="20">
        <v>1.9682985097557101E-2</v>
      </c>
      <c r="M831" s="20">
        <v>7.7056874121203905E-2</v>
      </c>
      <c r="N831" s="20">
        <v>84000</v>
      </c>
    </row>
    <row r="832" spans="1:14" x14ac:dyDescent="0.25">
      <c r="A832" s="20" t="str">
        <f t="shared" si="19"/>
        <v>505OPTIMISTIC_90</v>
      </c>
      <c r="B832" s="20">
        <v>2.4320256751125095E+27</v>
      </c>
      <c r="C832" s="20">
        <v>50</v>
      </c>
      <c r="D832" s="20">
        <v>5</v>
      </c>
      <c r="E832" s="20">
        <v>6001</v>
      </c>
      <c r="F832" s="20" t="s">
        <v>22</v>
      </c>
      <c r="G832" s="20" t="s">
        <v>20</v>
      </c>
      <c r="H832" s="20"/>
      <c r="I832" s="20">
        <v>9.0505889677952006E-2</v>
      </c>
      <c r="J832" s="20">
        <v>2.4117381882760199E-2</v>
      </c>
      <c r="K832" s="20">
        <v>6.6388507795191704E-2</v>
      </c>
      <c r="L832" s="20">
        <v>2.37858063677697E-2</v>
      </c>
      <c r="M832" s="20">
        <v>0.1142916960457217</v>
      </c>
      <c r="N832" s="20">
        <v>84000</v>
      </c>
    </row>
    <row r="833" spans="1:14" x14ac:dyDescent="0.25">
      <c r="A833" s="20" t="str">
        <f t="shared" si="19"/>
        <v>502PESSIMISTIC_10</v>
      </c>
      <c r="B833" s="20">
        <v>10010002500</v>
      </c>
      <c r="C833" s="20">
        <v>50</v>
      </c>
      <c r="D833" s="20">
        <v>2</v>
      </c>
      <c r="E833" s="20">
        <v>2001</v>
      </c>
      <c r="F833" s="20" t="s">
        <v>19</v>
      </c>
      <c r="G833" s="20" t="s">
        <v>20</v>
      </c>
      <c r="H833" s="20"/>
      <c r="I833" s="20">
        <v>6.40963281882833E-3</v>
      </c>
      <c r="J833" s="20">
        <v>1.64384870561682E-2</v>
      </c>
      <c r="K833" s="20">
        <v>-1.00288542373399E-2</v>
      </c>
      <c r="L833" s="20">
        <v>1.30372373538374E-2</v>
      </c>
      <c r="M833" s="20">
        <v>1.944687017266573E-2</v>
      </c>
      <c r="N833" s="20">
        <v>150346</v>
      </c>
    </row>
    <row r="834" spans="1:14" x14ac:dyDescent="0.25">
      <c r="A834" s="20" t="str">
        <f t="shared" si="19"/>
        <v>502NEUTRAL</v>
      </c>
      <c r="B834" s="20">
        <v>40020002500</v>
      </c>
      <c r="C834" s="20">
        <v>50</v>
      </c>
      <c r="D834" s="20">
        <v>2</v>
      </c>
      <c r="E834" s="20">
        <v>4001</v>
      </c>
      <c r="F834" s="20" t="s">
        <v>21</v>
      </c>
      <c r="G834" s="20" t="s">
        <v>20</v>
      </c>
      <c r="H834" s="20"/>
      <c r="I834" s="20">
        <v>1.5299900758132401E-2</v>
      </c>
      <c r="J834" s="20">
        <v>2.1099791218423598E-2</v>
      </c>
      <c r="K834" s="20">
        <v>-5.7998904602911596E-3</v>
      </c>
      <c r="L834" s="20">
        <v>1.4038468800205E-2</v>
      </c>
      <c r="M834" s="20">
        <v>2.93383695583374E-2</v>
      </c>
      <c r="N834" s="20">
        <v>150346</v>
      </c>
    </row>
    <row r="835" spans="1:14" x14ac:dyDescent="0.25">
      <c r="A835" s="20" t="str">
        <f t="shared" ref="A835:A841" si="20">C835&amp;D835&amp;F835</f>
        <v>502OPTIMISTIC_90</v>
      </c>
      <c r="B835" s="20">
        <v>90030002500</v>
      </c>
      <c r="C835" s="20">
        <v>50</v>
      </c>
      <c r="D835" s="20">
        <v>2</v>
      </c>
      <c r="E835" s="20">
        <v>6001</v>
      </c>
      <c r="F835" s="20" t="s">
        <v>22</v>
      </c>
      <c r="G835" s="20" t="s">
        <v>20</v>
      </c>
      <c r="H835" s="20"/>
      <c r="I835" s="20">
        <v>2.6191839831629201E-2</v>
      </c>
      <c r="J835" s="20">
        <v>2.4472275023026999E-2</v>
      </c>
      <c r="K835" s="20">
        <v>1.7195648086021299E-3</v>
      </c>
      <c r="L835" s="20">
        <v>1.5367583951240601E-2</v>
      </c>
      <c r="M835" s="20">
        <v>4.1559423782869802E-2</v>
      </c>
      <c r="N835" s="20">
        <v>150346</v>
      </c>
    </row>
    <row r="836" spans="1:14" x14ac:dyDescent="0.25">
      <c r="A836" s="20" t="str">
        <f t="shared" si="20"/>
        <v>504PESSIMISTIC_10</v>
      </c>
      <c r="B836" s="20">
        <v>1.0020015005000625E+20</v>
      </c>
      <c r="C836" s="20">
        <v>50</v>
      </c>
      <c r="D836" s="20">
        <v>4</v>
      </c>
      <c r="E836" s="20">
        <v>2001</v>
      </c>
      <c r="F836" s="20" t="s">
        <v>19</v>
      </c>
      <c r="G836" s="20" t="s">
        <v>20</v>
      </c>
      <c r="H836" s="20"/>
      <c r="I836" s="20">
        <v>2.8022774506159101E-2</v>
      </c>
      <c r="J836" s="20">
        <v>1.7335193143057401E-2</v>
      </c>
      <c r="K836" s="20">
        <v>1.06875813631017E-2</v>
      </c>
      <c r="L836" s="20">
        <v>1.5809436781157701E-2</v>
      </c>
      <c r="M836" s="20">
        <v>4.3832211287316805E-2</v>
      </c>
      <c r="N836" s="20">
        <v>311749</v>
      </c>
    </row>
    <row r="837" spans="1:14" x14ac:dyDescent="0.25">
      <c r="A837" s="20" t="str">
        <f t="shared" si="20"/>
        <v>504NEUTRAL</v>
      </c>
      <c r="B837" s="20">
        <v>1.6016006001000063E+21</v>
      </c>
      <c r="C837" s="20">
        <v>50</v>
      </c>
      <c r="D837" s="20">
        <v>4</v>
      </c>
      <c r="E837" s="20">
        <v>4001</v>
      </c>
      <c r="F837" s="20" t="s">
        <v>21</v>
      </c>
      <c r="G837" s="20" t="s">
        <v>20</v>
      </c>
      <c r="H837" s="20"/>
      <c r="I837" s="20">
        <v>4.6072402776476E-2</v>
      </c>
      <c r="J837" s="20">
        <v>2.0926371397276902E-2</v>
      </c>
      <c r="K837" s="20">
        <v>2.5146031379199098E-2</v>
      </c>
      <c r="L837" s="20">
        <v>1.8081373037525699E-2</v>
      </c>
      <c r="M837" s="20">
        <v>6.4153775814001696E-2</v>
      </c>
      <c r="N837" s="20">
        <v>311749</v>
      </c>
    </row>
    <row r="838" spans="1:14" x14ac:dyDescent="0.25">
      <c r="A838" s="20" t="str">
        <f t="shared" si="20"/>
        <v>504OPTIMISTIC_90</v>
      </c>
      <c r="B838" s="20">
        <v>8.1054013501500062E+21</v>
      </c>
      <c r="C838" s="20">
        <v>50</v>
      </c>
      <c r="D838" s="20">
        <v>4</v>
      </c>
      <c r="E838" s="20">
        <v>6001</v>
      </c>
      <c r="F838" s="20" t="s">
        <v>22</v>
      </c>
      <c r="G838" s="20" t="s">
        <v>20</v>
      </c>
      <c r="H838" s="20"/>
      <c r="I838" s="20">
        <v>7.0700023092499398E-2</v>
      </c>
      <c r="J838" s="20">
        <v>2.36680194613683E-2</v>
      </c>
      <c r="K838" s="20">
        <v>4.7032003631131102E-2</v>
      </c>
      <c r="L838" s="20">
        <v>2.11775108518319E-2</v>
      </c>
      <c r="M838" s="20">
        <v>9.1877533944331291E-2</v>
      </c>
      <c r="N838" s="20">
        <v>311749</v>
      </c>
    </row>
    <row r="839" spans="1:14" x14ac:dyDescent="0.25">
      <c r="A839" s="20" t="str">
        <f t="shared" si="20"/>
        <v>503PESSIMISTIC_10</v>
      </c>
      <c r="B839" s="20">
        <v>1001500750125000</v>
      </c>
      <c r="C839" s="20">
        <v>50</v>
      </c>
      <c r="D839" s="20">
        <v>3</v>
      </c>
      <c r="E839" s="20">
        <v>2001</v>
      </c>
      <c r="F839" s="20" t="s">
        <v>19</v>
      </c>
      <c r="G839" s="20" t="s">
        <v>20</v>
      </c>
      <c r="H839" s="20"/>
      <c r="I839" s="20">
        <v>1.5483952413635401E-2</v>
      </c>
      <c r="J839" s="20">
        <v>1.7834647232260099E-2</v>
      </c>
      <c r="K839" s="20">
        <v>-2.3506948186247101E-3</v>
      </c>
      <c r="L839" s="20">
        <v>1.4102069648711E-2</v>
      </c>
      <c r="M839" s="20">
        <v>2.9586022062346402E-2</v>
      </c>
      <c r="N839" s="20">
        <v>462443</v>
      </c>
    </row>
    <row r="840" spans="1:14" x14ac:dyDescent="0.25">
      <c r="A840" s="20" t="str">
        <f t="shared" si="20"/>
        <v>503NEUTRAL</v>
      </c>
      <c r="B840" s="20">
        <v>8006001500125000</v>
      </c>
      <c r="C840" s="20">
        <v>50</v>
      </c>
      <c r="D840" s="20">
        <v>3</v>
      </c>
      <c r="E840" s="20">
        <v>4001</v>
      </c>
      <c r="F840" s="20" t="s">
        <v>21</v>
      </c>
      <c r="G840" s="20" t="s">
        <v>20</v>
      </c>
      <c r="H840" s="20"/>
      <c r="I840" s="20">
        <v>2.8125261392231801E-2</v>
      </c>
      <c r="J840" s="20">
        <v>2.0899888916069399E-2</v>
      </c>
      <c r="K840" s="20">
        <v>7.2253724761623898E-3</v>
      </c>
      <c r="L840" s="20">
        <v>1.5672226962357299E-2</v>
      </c>
      <c r="M840" s="20">
        <v>4.3797488354589104E-2</v>
      </c>
      <c r="N840" s="20">
        <v>462443</v>
      </c>
    </row>
    <row r="841" spans="1:14" x14ac:dyDescent="0.25">
      <c r="A841" s="20" t="str">
        <f t="shared" si="20"/>
        <v>503OPTIMISTIC_90</v>
      </c>
      <c r="B841" s="20">
        <v>2.7013502250125E+16</v>
      </c>
      <c r="C841" s="20">
        <v>50</v>
      </c>
      <c r="D841" s="20">
        <v>3</v>
      </c>
      <c r="E841" s="20">
        <v>6001</v>
      </c>
      <c r="F841" s="20" t="s">
        <v>22</v>
      </c>
      <c r="G841" s="20" t="s">
        <v>20</v>
      </c>
      <c r="H841" s="20"/>
      <c r="I841" s="20">
        <v>4.45681993992788E-2</v>
      </c>
      <c r="J841" s="20">
        <v>2.3374628234618999E-2</v>
      </c>
      <c r="K841" s="20">
        <v>2.1193571164659801E-2</v>
      </c>
      <c r="L841" s="20">
        <v>1.7743849463853701E-2</v>
      </c>
      <c r="M841" s="20">
        <v>6.2312048863132505E-2</v>
      </c>
      <c r="N841" s="20">
        <v>462443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6</vt:i4>
      </vt:variant>
    </vt:vector>
  </HeadingPairs>
  <TitlesOfParts>
    <vt:vector size="6" baseType="lpstr">
      <vt:lpstr>Hárok1</vt:lpstr>
      <vt:lpstr>0-1</vt:lpstr>
      <vt:lpstr>2-3</vt:lpstr>
      <vt:lpstr>4-6</vt:lpstr>
      <vt:lpstr>7-10</vt:lpstr>
      <vt:lpstr>11-50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Jaroslav.Hudcovsky@employment.gov.sk</dc:creator>
  <cp:lastModifiedBy>Hudcovský Jaroslav</cp:lastModifiedBy>
  <dcterms:created xsi:type="dcterms:W3CDTF">2019-08-02T11:20:45Z</dcterms:created>
  <dcterms:modified xsi:type="dcterms:W3CDTF">2019-10-07T11:46:45Z</dcterms:modified>
</cp:coreProperties>
</file>